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 Manuscript\Submission to Analytical Chemica Acta\To be submitted\Data in brief\"/>
    </mc:Choice>
  </mc:AlternateContent>
  <xr:revisionPtr revIDLastSave="0" documentId="13_ncr:1_{63025ED3-D458-4D46-A059-7703203E1656}" xr6:coauthVersionLast="45" xr6:coauthVersionMax="45" xr10:uidLastSave="{00000000-0000-0000-0000-000000000000}"/>
  <bookViews>
    <workbookView xWindow="-120" yWindow="-120" windowWidth="38640" windowHeight="21240" activeTab="11" xr2:uid="{11E364C3-ACC4-41B2-B7D0-5F9932D84CD6}"/>
  </bookViews>
  <sheets>
    <sheet name="CDCA" sheetId="1" r:id="rId1"/>
    <sheet name="CA" sheetId="2" r:id="rId2"/>
    <sheet name="DCA" sheetId="3" r:id="rId3"/>
    <sheet name="GCA" sheetId="4" r:id="rId4"/>
    <sheet name="GDCA" sheetId="5" r:id="rId5"/>
    <sheet name="GLCA" sheetId="6" r:id="rId6"/>
    <sheet name="LCA" sheetId="7" r:id="rId7"/>
    <sheet name="TCA" sheetId="8" r:id="rId8"/>
    <sheet name="TCDCA" sheetId="9" r:id="rId9"/>
    <sheet name="TDCA" sheetId="10" r:id="rId10"/>
    <sheet name="TUDCA" sheetId="11" r:id="rId11"/>
    <sheet name="UDCA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8" i="12" l="1"/>
  <c r="O19" i="12"/>
  <c r="O20" i="12"/>
  <c r="O17" i="12"/>
  <c r="M17" i="12"/>
  <c r="M18" i="12"/>
  <c r="M22" i="12" s="1"/>
  <c r="M19" i="12"/>
  <c r="M20" i="12"/>
  <c r="O18" i="11"/>
  <c r="O19" i="11"/>
  <c r="O20" i="11"/>
  <c r="O21" i="11" s="1"/>
  <c r="O17" i="11"/>
  <c r="M18" i="11"/>
  <c r="M19" i="11"/>
  <c r="M20" i="11"/>
  <c r="M21" i="11" s="1"/>
  <c r="M17" i="11"/>
  <c r="O18" i="10"/>
  <c r="O19" i="10"/>
  <c r="O20" i="10"/>
  <c r="O22" i="10" s="1"/>
  <c r="O17" i="10"/>
  <c r="M18" i="10"/>
  <c r="M19" i="10"/>
  <c r="M20" i="10"/>
  <c r="M17" i="10"/>
  <c r="O18" i="9"/>
  <c r="O19" i="9"/>
  <c r="O20" i="9"/>
  <c r="O17" i="9"/>
  <c r="M18" i="9"/>
  <c r="M19" i="9"/>
  <c r="M20" i="9"/>
  <c r="M17" i="9"/>
  <c r="O18" i="8"/>
  <c r="O19" i="8"/>
  <c r="O20" i="8"/>
  <c r="O17" i="8"/>
  <c r="M18" i="8"/>
  <c r="M21" i="8" s="1"/>
  <c r="M19" i="8"/>
  <c r="M20" i="8"/>
  <c r="M17" i="8"/>
  <c r="O18" i="7"/>
  <c r="O19" i="7"/>
  <c r="O21" i="7" s="1"/>
  <c r="O20" i="7"/>
  <c r="O17" i="7"/>
  <c r="M18" i="7"/>
  <c r="M19" i="7"/>
  <c r="M21" i="7" s="1"/>
  <c r="M20" i="7"/>
  <c r="M17" i="7"/>
  <c r="O18" i="6"/>
  <c r="O22" i="6" s="1"/>
  <c r="O19" i="6"/>
  <c r="O20" i="6"/>
  <c r="O17" i="6"/>
  <c r="M18" i="6"/>
  <c r="M19" i="6"/>
  <c r="M20" i="6"/>
  <c r="M17" i="6"/>
  <c r="O18" i="5"/>
  <c r="O22" i="5" s="1"/>
  <c r="O19" i="5"/>
  <c r="O20" i="5"/>
  <c r="O17" i="5"/>
  <c r="M17" i="5"/>
  <c r="M18" i="5"/>
  <c r="M19" i="5"/>
  <c r="M20" i="5"/>
  <c r="O18" i="4"/>
  <c r="O22" i="4" s="1"/>
  <c r="O19" i="4"/>
  <c r="O20" i="4"/>
  <c r="O17" i="4"/>
  <c r="M18" i="4"/>
  <c r="M19" i="4"/>
  <c r="M20" i="4"/>
  <c r="M17" i="4"/>
  <c r="O18" i="3"/>
  <c r="O19" i="3"/>
  <c r="O20" i="3"/>
  <c r="O17" i="3"/>
  <c r="M18" i="3"/>
  <c r="M19" i="3"/>
  <c r="M20" i="3"/>
  <c r="M17" i="3"/>
  <c r="O18" i="2"/>
  <c r="O19" i="2"/>
  <c r="O20" i="2"/>
  <c r="O17" i="2"/>
  <c r="M18" i="2"/>
  <c r="M19" i="2"/>
  <c r="M20" i="2"/>
  <c r="M17" i="2"/>
  <c r="O22" i="12"/>
  <c r="M21" i="12"/>
  <c r="M22" i="10"/>
  <c r="O21" i="10"/>
  <c r="M21" i="10"/>
  <c r="O22" i="9"/>
  <c r="M22" i="9"/>
  <c r="O21" i="8"/>
  <c r="O22" i="7"/>
  <c r="M21" i="6"/>
  <c r="M21" i="3"/>
  <c r="O21" i="2"/>
  <c r="O22" i="2"/>
  <c r="O22" i="1"/>
  <c r="O21" i="1"/>
  <c r="O18" i="1"/>
  <c r="O19" i="1"/>
  <c r="O20" i="1"/>
  <c r="O17" i="1"/>
  <c r="M22" i="1"/>
  <c r="M21" i="1"/>
  <c r="M18" i="1"/>
  <c r="M19" i="1"/>
  <c r="M20" i="1"/>
  <c r="M17" i="1"/>
  <c r="O22" i="11" l="1"/>
  <c r="M22" i="11"/>
  <c r="M22" i="8"/>
  <c r="M22" i="7"/>
  <c r="O21" i="6"/>
  <c r="M22" i="5"/>
  <c r="M21" i="4"/>
  <c r="M22" i="4"/>
  <c r="O22" i="3"/>
  <c r="M22" i="2"/>
  <c r="M21" i="2"/>
  <c r="O21" i="12"/>
  <c r="M21" i="9"/>
  <c r="O21" i="9"/>
  <c r="O22" i="8"/>
  <c r="M22" i="6"/>
  <c r="M21" i="5"/>
  <c r="O21" i="5"/>
  <c r="O21" i="4"/>
  <c r="M22" i="3"/>
  <c r="O21" i="3"/>
  <c r="J22" i="12"/>
  <c r="F22" i="12"/>
  <c r="B22" i="12"/>
  <c r="K21" i="12"/>
  <c r="J21" i="12"/>
  <c r="F21" i="12"/>
  <c r="B21" i="12"/>
  <c r="K20" i="12"/>
  <c r="G20" i="12"/>
  <c r="C20" i="12"/>
  <c r="K19" i="12"/>
  <c r="G19" i="12"/>
  <c r="C19" i="12"/>
  <c r="K18" i="12"/>
  <c r="G18" i="12"/>
  <c r="C18" i="12"/>
  <c r="K17" i="12"/>
  <c r="K22" i="12" s="1"/>
  <c r="G17" i="12"/>
  <c r="C17" i="12"/>
  <c r="J22" i="11"/>
  <c r="F22" i="11"/>
  <c r="B22" i="11"/>
  <c r="K21" i="11"/>
  <c r="J21" i="11"/>
  <c r="F21" i="11"/>
  <c r="B21" i="11"/>
  <c r="K20" i="11"/>
  <c r="G20" i="11"/>
  <c r="C20" i="11"/>
  <c r="K19" i="11"/>
  <c r="G19" i="11"/>
  <c r="C19" i="11"/>
  <c r="K18" i="11"/>
  <c r="G18" i="11"/>
  <c r="C18" i="11"/>
  <c r="K17" i="11"/>
  <c r="G17" i="11"/>
  <c r="C17" i="11"/>
  <c r="C22" i="11" s="1"/>
  <c r="B21" i="10"/>
  <c r="J22" i="10"/>
  <c r="F22" i="10"/>
  <c r="B22" i="10"/>
  <c r="J21" i="10"/>
  <c r="F21" i="10"/>
  <c r="K20" i="10"/>
  <c r="G20" i="10"/>
  <c r="C20" i="10"/>
  <c r="K19" i="10"/>
  <c r="G19" i="10"/>
  <c r="C19" i="10"/>
  <c r="K18" i="10"/>
  <c r="G18" i="10"/>
  <c r="C18" i="10"/>
  <c r="K17" i="10"/>
  <c r="G17" i="10"/>
  <c r="C17" i="10"/>
  <c r="C22" i="10" s="1"/>
  <c r="J22" i="9"/>
  <c r="F22" i="9"/>
  <c r="J21" i="9"/>
  <c r="F21" i="9"/>
  <c r="K20" i="9"/>
  <c r="G20" i="9"/>
  <c r="C20" i="9"/>
  <c r="K19" i="9"/>
  <c r="G19" i="9"/>
  <c r="C19" i="9"/>
  <c r="K18" i="9"/>
  <c r="G18" i="9"/>
  <c r="C18" i="9"/>
  <c r="K17" i="9"/>
  <c r="K21" i="9" s="1"/>
  <c r="G17" i="9"/>
  <c r="G21" i="9" s="1"/>
  <c r="B22" i="9"/>
  <c r="J22" i="8"/>
  <c r="F22" i="8"/>
  <c r="J21" i="8"/>
  <c r="F21" i="8"/>
  <c r="K20" i="8"/>
  <c r="G20" i="8"/>
  <c r="C20" i="8"/>
  <c r="K19" i="8"/>
  <c r="G19" i="8"/>
  <c r="C19" i="8"/>
  <c r="K18" i="8"/>
  <c r="G18" i="8"/>
  <c r="C18" i="8"/>
  <c r="K17" i="8"/>
  <c r="G17" i="8"/>
  <c r="B22" i="8"/>
  <c r="J22" i="7"/>
  <c r="F22" i="7"/>
  <c r="B22" i="7"/>
  <c r="J21" i="7"/>
  <c r="F21" i="7"/>
  <c r="B21" i="7"/>
  <c r="K20" i="7"/>
  <c r="G20" i="7"/>
  <c r="C20" i="7"/>
  <c r="K19" i="7"/>
  <c r="G19" i="7"/>
  <c r="C19" i="7"/>
  <c r="K18" i="7"/>
  <c r="G18" i="7"/>
  <c r="C18" i="7"/>
  <c r="K17" i="7"/>
  <c r="K21" i="7" s="1"/>
  <c r="G17" i="7"/>
  <c r="C17" i="7"/>
  <c r="J22" i="6"/>
  <c r="F22" i="6"/>
  <c r="B22" i="6"/>
  <c r="J21" i="6"/>
  <c r="F21" i="6"/>
  <c r="B21" i="6"/>
  <c r="K20" i="6"/>
  <c r="G20" i="6"/>
  <c r="C20" i="6"/>
  <c r="K19" i="6"/>
  <c r="G19" i="6"/>
  <c r="C19" i="6"/>
  <c r="K18" i="6"/>
  <c r="G18" i="6"/>
  <c r="C18" i="6"/>
  <c r="K17" i="6"/>
  <c r="K21" i="6" s="1"/>
  <c r="G17" i="6"/>
  <c r="C17" i="6"/>
  <c r="C22" i="6" s="1"/>
  <c r="F22" i="5"/>
  <c r="B22" i="5"/>
  <c r="F21" i="5"/>
  <c r="B21" i="5"/>
  <c r="K20" i="5"/>
  <c r="G20" i="5"/>
  <c r="C20" i="5"/>
  <c r="K19" i="5"/>
  <c r="G19" i="5"/>
  <c r="C19" i="5"/>
  <c r="K18" i="5"/>
  <c r="G18" i="5"/>
  <c r="C18" i="5"/>
  <c r="K17" i="5"/>
  <c r="G17" i="5"/>
  <c r="C17" i="5"/>
  <c r="C22" i="5" s="1"/>
  <c r="J22" i="4"/>
  <c r="F22" i="4"/>
  <c r="B22" i="4"/>
  <c r="J21" i="4"/>
  <c r="F21" i="4"/>
  <c r="B21" i="4"/>
  <c r="K20" i="4"/>
  <c r="G20" i="4"/>
  <c r="C20" i="4"/>
  <c r="K19" i="4"/>
  <c r="G19" i="4"/>
  <c r="C19" i="4"/>
  <c r="K18" i="4"/>
  <c r="G18" i="4"/>
  <c r="C18" i="4"/>
  <c r="K17" i="4"/>
  <c r="G17" i="4"/>
  <c r="C17" i="4"/>
  <c r="C22" i="4" s="1"/>
  <c r="J22" i="3"/>
  <c r="F22" i="3"/>
  <c r="B22" i="3"/>
  <c r="J21" i="3"/>
  <c r="F21" i="3"/>
  <c r="B21" i="3"/>
  <c r="K20" i="3"/>
  <c r="G20" i="3"/>
  <c r="C20" i="3"/>
  <c r="K19" i="3"/>
  <c r="G19" i="3"/>
  <c r="C19" i="3"/>
  <c r="K18" i="3"/>
  <c r="G18" i="3"/>
  <c r="C18" i="3"/>
  <c r="K17" i="3"/>
  <c r="G17" i="3"/>
  <c r="C17" i="3"/>
  <c r="C22" i="3" s="1"/>
  <c r="J22" i="2"/>
  <c r="F22" i="2"/>
  <c r="B22" i="2"/>
  <c r="J21" i="2"/>
  <c r="F21" i="2"/>
  <c r="B21" i="2"/>
  <c r="K20" i="2"/>
  <c r="G20" i="2"/>
  <c r="C20" i="2"/>
  <c r="K19" i="2"/>
  <c r="G19" i="2"/>
  <c r="C19" i="2"/>
  <c r="K18" i="2"/>
  <c r="G18" i="2"/>
  <c r="C18" i="2"/>
  <c r="K17" i="2"/>
  <c r="K22" i="2" s="1"/>
  <c r="G17" i="2"/>
  <c r="G22" i="2" s="1"/>
  <c r="C17" i="2"/>
  <c r="J22" i="1"/>
  <c r="F22" i="1"/>
  <c r="J21" i="1"/>
  <c r="F21" i="1"/>
  <c r="K20" i="1"/>
  <c r="G20" i="1"/>
  <c r="C20" i="1"/>
  <c r="K19" i="1"/>
  <c r="G19" i="1"/>
  <c r="C19" i="1"/>
  <c r="K18" i="1"/>
  <c r="G18" i="1"/>
  <c r="C18" i="1"/>
  <c r="K17" i="1"/>
  <c r="G17" i="1"/>
  <c r="B22" i="1"/>
  <c r="G22" i="12" l="1"/>
  <c r="C22" i="12"/>
  <c r="C21" i="12"/>
  <c r="G21" i="12"/>
  <c r="K22" i="11"/>
  <c r="G22" i="11"/>
  <c r="C21" i="11"/>
  <c r="G21" i="11"/>
  <c r="K22" i="10"/>
  <c r="G22" i="10"/>
  <c r="C21" i="10"/>
  <c r="K21" i="10"/>
  <c r="G21" i="10"/>
  <c r="K22" i="9"/>
  <c r="G22" i="9"/>
  <c r="C17" i="9"/>
  <c r="B21" i="9"/>
  <c r="G22" i="8"/>
  <c r="G21" i="8"/>
  <c r="K22" i="8"/>
  <c r="K21" i="8"/>
  <c r="C17" i="8"/>
  <c r="B21" i="8"/>
  <c r="G21" i="7"/>
  <c r="C22" i="7"/>
  <c r="C21" i="7"/>
  <c r="G22" i="7"/>
  <c r="K22" i="7"/>
  <c r="G22" i="6"/>
  <c r="K22" i="6"/>
  <c r="C21" i="6"/>
  <c r="G21" i="6"/>
  <c r="G22" i="5"/>
  <c r="G21" i="5"/>
  <c r="J21" i="5"/>
  <c r="K22" i="5"/>
  <c r="K21" i="5"/>
  <c r="J22" i="5"/>
  <c r="C21" i="5"/>
  <c r="G21" i="4"/>
  <c r="K21" i="4"/>
  <c r="G22" i="4"/>
  <c r="K22" i="4"/>
  <c r="C21" i="4"/>
  <c r="K22" i="3"/>
  <c r="G22" i="3"/>
  <c r="C21" i="3"/>
  <c r="K21" i="3"/>
  <c r="G21" i="3"/>
  <c r="C22" i="2"/>
  <c r="K21" i="2"/>
  <c r="G21" i="2"/>
  <c r="C21" i="2"/>
  <c r="K22" i="1"/>
  <c r="G21" i="1"/>
  <c r="K21" i="1"/>
  <c r="G22" i="1"/>
  <c r="C17" i="1"/>
  <c r="B21" i="1"/>
  <c r="C22" i="9" l="1"/>
  <c r="C21" i="9"/>
  <c r="C22" i="8"/>
  <c r="C21" i="8"/>
  <c r="C22" i="1"/>
  <c r="C21" i="1"/>
  <c r="I5" i="12" l="1"/>
  <c r="I4" i="12"/>
  <c r="I3" i="12"/>
  <c r="I2" i="12"/>
</calcChain>
</file>

<file path=xl/sharedStrings.xml><?xml version="1.0" encoding="utf-8"?>
<sst xmlns="http://schemas.openxmlformats.org/spreadsheetml/2006/main" count="1057" uniqueCount="44">
  <si>
    <t>Compound</t>
  </si>
  <si>
    <t>Sample ID</t>
  </si>
  <si>
    <t>Height</t>
  </si>
  <si>
    <t>Area</t>
  </si>
  <si>
    <t>Actual RT</t>
  </si>
  <si>
    <t>Calculated Amt</t>
  </si>
  <si>
    <t>ISTD Response</t>
  </si>
  <si>
    <t>Final Units</t>
  </si>
  <si>
    <t>Response Ratio</t>
  </si>
  <si>
    <t>CDCA</t>
  </si>
  <si>
    <t>W_1</t>
  </si>
  <si>
    <t>W_2</t>
  </si>
  <si>
    <t>W_3</t>
  </si>
  <si>
    <t>W_4</t>
  </si>
  <si>
    <t>D_1</t>
  </si>
  <si>
    <t>D_2</t>
  </si>
  <si>
    <t>D_3</t>
  </si>
  <si>
    <t>D_4</t>
  </si>
  <si>
    <t>Samples</t>
  </si>
  <si>
    <t>Mean</t>
  </si>
  <si>
    <t>SD</t>
  </si>
  <si>
    <t>cholic acid</t>
  </si>
  <si>
    <t>DCA</t>
  </si>
  <si>
    <t>GCA</t>
  </si>
  <si>
    <t>GDCA</t>
  </si>
  <si>
    <t>GLCA</t>
  </si>
  <si>
    <t>LCA</t>
  </si>
  <si>
    <t>TCA</t>
  </si>
  <si>
    <t>TCDCA</t>
  </si>
  <si>
    <t>TDCA</t>
  </si>
  <si>
    <t>TUDCA</t>
  </si>
  <si>
    <t>UDCA</t>
  </si>
  <si>
    <t>Type</t>
  </si>
  <si>
    <t>Target Compound</t>
  </si>
  <si>
    <t>nM</t>
  </si>
  <si>
    <t>nmol/g</t>
  </si>
  <si>
    <t>Weight of dry sample: 0.13 g</t>
  </si>
  <si>
    <t>SD_1</t>
  </si>
  <si>
    <t>SD_2</t>
  </si>
  <si>
    <t>SD_3</t>
  </si>
  <si>
    <t>SD_4</t>
  </si>
  <si>
    <t xml:space="preserve"> </t>
  </si>
  <si>
    <t>%agreement (SD/W)</t>
  </si>
  <si>
    <t>%agreement (D/W)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</si>
</sst>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2" borderId="0" xfId="0" applyNumberFormat="1" applyFont="1" applyFill="1"/>
    <xf numFmtId="11" fontId="0" fillId="0" borderId="0" xfId="0" applyNumberFormat="1"/>
    <xf numFmtId="164" fontId="0" fillId="0" borderId="0" xfId="0" applyNumberFormat="1"/>
    <xf numFmtId="0" fontId="0" fillId="0" borderId="0" xfId="0" applyFill="1"/>
    <xf numFmtId="0" fontId="1" fillId="0" borderId="0" xfId="0" applyFont="1" applyFill="1"/>
    <xf numFmtId="2" fontId="1" fillId="0" borderId="0" xfId="0" applyNumberFormat="1" applyFont="1" applyFill="1"/>
    <xf numFmtId="2" fontId="1" fillId="0" borderId="0" xfId="0" applyNumberFormat="1" applyFont="1"/>
    <xf numFmtId="164" fontId="0" fillId="0" borderId="0" xfId="0" applyNumberFormat="1" applyFill="1"/>
    <xf numFmtId="164" fontId="1" fillId="0" borderId="0" xfId="0" applyNumberFormat="1" applyFont="1"/>
    <xf numFmtId="0" fontId="1" fillId="3" borderId="0" xfId="0" applyFon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B2C40-7E15-4F49-A47F-592DD4FFDA29}">
  <dimension ref="A1:S25"/>
  <sheetViews>
    <sheetView workbookViewId="0">
      <selection activeCell="J2" sqref="J2"/>
    </sheetView>
  </sheetViews>
  <sheetFormatPr defaultRowHeight="15" x14ac:dyDescent="0.25"/>
  <cols>
    <col min="1" max="10" width="15" customWidth="1"/>
    <col min="11" max="11" width="17" customWidth="1"/>
    <col min="14" max="14" width="11" customWidth="1"/>
    <col min="15" max="15" width="19.28515625" customWidth="1"/>
  </cols>
  <sheetData>
    <row r="1" spans="1:19" s="1" customForma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19" x14ac:dyDescent="0.25">
      <c r="A2" t="s">
        <v>9</v>
      </c>
      <c r="B2" t="s">
        <v>33</v>
      </c>
      <c r="C2" t="s">
        <v>10</v>
      </c>
      <c r="D2">
        <v>44732184</v>
      </c>
      <c r="E2">
        <v>150366575</v>
      </c>
      <c r="F2">
        <v>7.35</v>
      </c>
      <c r="G2">
        <v>7026212</v>
      </c>
      <c r="H2" t="s">
        <v>34</v>
      </c>
      <c r="I2" s="5">
        <v>21.400802452302891</v>
      </c>
      <c r="J2" s="5">
        <v>66417.008174342976</v>
      </c>
      <c r="K2" s="5"/>
    </row>
    <row r="3" spans="1:19" x14ac:dyDescent="0.25">
      <c r="A3" t="s">
        <v>9</v>
      </c>
      <c r="B3" t="s">
        <v>33</v>
      </c>
      <c r="C3" t="s">
        <v>11</v>
      </c>
      <c r="D3">
        <v>52624396</v>
      </c>
      <c r="E3">
        <v>152714234</v>
      </c>
      <c r="F3">
        <v>7.35</v>
      </c>
      <c r="G3">
        <v>6106476</v>
      </c>
      <c r="H3" t="s">
        <v>34</v>
      </c>
      <c r="I3" s="5">
        <v>25.008570245752214</v>
      </c>
      <c r="J3" s="5">
        <v>78414.333333333343</v>
      </c>
      <c r="K3" s="5"/>
    </row>
    <row r="4" spans="1:19" x14ac:dyDescent="0.25">
      <c r="A4" t="s">
        <v>9</v>
      </c>
      <c r="B4" t="s">
        <v>33</v>
      </c>
      <c r="C4" t="s">
        <v>12</v>
      </c>
      <c r="D4">
        <v>60525107</v>
      </c>
      <c r="E4">
        <v>372754194</v>
      </c>
      <c r="F4">
        <v>7.35</v>
      </c>
      <c r="G4">
        <v>14172848</v>
      </c>
      <c r="H4" t="s">
        <v>34</v>
      </c>
      <c r="I4" s="5">
        <v>26.300585034144159</v>
      </c>
      <c r="J4" s="5">
        <v>82751</v>
      </c>
      <c r="K4" s="5"/>
    </row>
    <row r="5" spans="1:19" x14ac:dyDescent="0.25">
      <c r="A5" t="s">
        <v>9</v>
      </c>
      <c r="B5" t="s">
        <v>33</v>
      </c>
      <c r="C5" t="s">
        <v>13</v>
      </c>
      <c r="D5">
        <v>72730835</v>
      </c>
      <c r="E5">
        <v>438005524</v>
      </c>
      <c r="F5">
        <v>7.35</v>
      </c>
      <c r="G5">
        <v>16844486</v>
      </c>
      <c r="H5" t="s">
        <v>34</v>
      </c>
      <c r="I5" s="5">
        <v>26.002902314739671</v>
      </c>
      <c r="J5" s="5">
        <v>81747.666666666672</v>
      </c>
      <c r="K5" s="5"/>
    </row>
    <row r="6" spans="1:19" x14ac:dyDescent="0.25">
      <c r="A6" t="s">
        <v>9</v>
      </c>
      <c r="B6" t="s">
        <v>33</v>
      </c>
      <c r="C6" t="s">
        <v>37</v>
      </c>
      <c r="D6">
        <v>6302002</v>
      </c>
      <c r="E6">
        <v>18147070</v>
      </c>
      <c r="F6">
        <v>7.35</v>
      </c>
      <c r="G6">
        <v>1024062</v>
      </c>
      <c r="H6" t="s">
        <v>34</v>
      </c>
      <c r="I6" s="5">
        <v>17.720675115373872</v>
      </c>
      <c r="J6" s="5">
        <v>54149.917051246244</v>
      </c>
    </row>
    <row r="7" spans="1:19" x14ac:dyDescent="0.25">
      <c r="A7" t="s">
        <v>9</v>
      </c>
      <c r="B7" t="s">
        <v>33</v>
      </c>
      <c r="C7" t="s">
        <v>38</v>
      </c>
      <c r="D7">
        <v>5601508</v>
      </c>
      <c r="E7">
        <v>14703198</v>
      </c>
      <c r="F7">
        <v>7.35</v>
      </c>
      <c r="G7">
        <v>670588</v>
      </c>
      <c r="H7" t="s">
        <v>34</v>
      </c>
      <c r="I7" s="5">
        <v>21.925829272220799</v>
      </c>
      <c r="J7" s="5">
        <v>68167.097574069339</v>
      </c>
    </row>
    <row r="8" spans="1:19" x14ac:dyDescent="0.25">
      <c r="A8" t="s">
        <v>9</v>
      </c>
      <c r="B8" t="s">
        <v>33</v>
      </c>
      <c r="C8" t="s">
        <v>39</v>
      </c>
      <c r="D8">
        <v>6167440</v>
      </c>
      <c r="E8">
        <v>17907448</v>
      </c>
      <c r="F8">
        <v>7.35</v>
      </c>
      <c r="G8">
        <v>714844</v>
      </c>
      <c r="H8" t="s">
        <v>34</v>
      </c>
      <c r="I8" s="5">
        <v>25.050847457627118</v>
      </c>
      <c r="J8" s="5">
        <v>78583.824858757071</v>
      </c>
    </row>
    <row r="9" spans="1:19" x14ac:dyDescent="0.25">
      <c r="A9" t="s">
        <v>9</v>
      </c>
      <c r="B9" t="s">
        <v>33</v>
      </c>
      <c r="C9" t="s">
        <v>40</v>
      </c>
      <c r="D9">
        <v>7492587</v>
      </c>
      <c r="E9">
        <v>22207841</v>
      </c>
      <c r="F9">
        <v>7.35</v>
      </c>
      <c r="G9">
        <v>1029255</v>
      </c>
      <c r="H9" t="s">
        <v>34</v>
      </c>
      <c r="I9" s="5">
        <v>21.576617067684879</v>
      </c>
      <c r="J9" s="5">
        <v>67003.056892282941</v>
      </c>
    </row>
    <row r="10" spans="1:19" x14ac:dyDescent="0.25">
      <c r="A10" t="s">
        <v>9</v>
      </c>
      <c r="B10" t="s">
        <v>33</v>
      </c>
      <c r="C10" t="s">
        <v>14</v>
      </c>
      <c r="D10">
        <v>6360545</v>
      </c>
      <c r="E10">
        <v>18604210</v>
      </c>
      <c r="F10">
        <v>7.35</v>
      </c>
      <c r="G10">
        <v>1323595</v>
      </c>
      <c r="H10" t="s">
        <v>34</v>
      </c>
      <c r="I10" s="5">
        <v>14.055817678368383</v>
      </c>
      <c r="J10" s="5">
        <v>41933.725594561278</v>
      </c>
    </row>
    <row r="11" spans="1:19" x14ac:dyDescent="0.25">
      <c r="A11" t="s">
        <v>9</v>
      </c>
      <c r="B11" t="s">
        <v>33</v>
      </c>
      <c r="C11" t="s">
        <v>15</v>
      </c>
      <c r="D11">
        <v>7627777</v>
      </c>
      <c r="E11">
        <v>21810407</v>
      </c>
      <c r="F11">
        <v>7.35</v>
      </c>
      <c r="G11">
        <v>1225597</v>
      </c>
      <c r="H11" t="s">
        <v>34</v>
      </c>
      <c r="I11" s="5">
        <v>17.795741177564892</v>
      </c>
      <c r="J11" s="5">
        <v>54400.137258549643</v>
      </c>
    </row>
    <row r="12" spans="1:19" x14ac:dyDescent="0.25">
      <c r="A12" t="s">
        <v>9</v>
      </c>
      <c r="B12" t="s">
        <v>33</v>
      </c>
      <c r="C12" t="s">
        <v>16</v>
      </c>
      <c r="D12">
        <v>4381221</v>
      </c>
      <c r="E12">
        <v>12415854</v>
      </c>
      <c r="F12">
        <v>7.35</v>
      </c>
      <c r="G12">
        <v>1000015</v>
      </c>
      <c r="H12" t="s">
        <v>34</v>
      </c>
      <c r="I12" s="5">
        <v>12.415667764983525</v>
      </c>
      <c r="J12" s="5">
        <v>36466.559216611749</v>
      </c>
    </row>
    <row r="13" spans="1:19" x14ac:dyDescent="0.25">
      <c r="A13" t="s">
        <v>9</v>
      </c>
      <c r="B13" t="s">
        <v>33</v>
      </c>
      <c r="C13" t="s">
        <v>17</v>
      </c>
      <c r="D13">
        <v>9694514</v>
      </c>
      <c r="E13">
        <v>28323523</v>
      </c>
      <c r="F13">
        <v>7.35</v>
      </c>
      <c r="G13">
        <v>1728408</v>
      </c>
      <c r="H13" t="s">
        <v>34</v>
      </c>
      <c r="I13" s="5">
        <v>16.387058495447835</v>
      </c>
      <c r="J13" s="5">
        <v>49704.528318159457</v>
      </c>
    </row>
    <row r="15" spans="1:19" x14ac:dyDescent="0.25">
      <c r="A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18</v>
      </c>
      <c r="J16" s="1" t="s">
        <v>34</v>
      </c>
      <c r="K16" s="1" t="s">
        <v>35</v>
      </c>
      <c r="M16" s="12" t="s">
        <v>42</v>
      </c>
      <c r="N16" s="13"/>
      <c r="O16" s="12" t="s">
        <v>43</v>
      </c>
      <c r="P16" s="6"/>
      <c r="Q16" s="6"/>
      <c r="R16" s="6"/>
      <c r="S16" s="6"/>
    </row>
    <row r="17" spans="1:19" x14ac:dyDescent="0.25">
      <c r="A17" s="1" t="s">
        <v>10</v>
      </c>
      <c r="B17" s="5">
        <v>66417.008174342976</v>
      </c>
      <c r="C17" s="5">
        <f>(B17/0.13)*0.001</f>
        <v>510.90006287956135</v>
      </c>
      <c r="D17" s="5"/>
      <c r="E17" s="11" t="s">
        <v>37</v>
      </c>
      <c r="F17" s="5">
        <v>54151.000000000007</v>
      </c>
      <c r="G17" s="5">
        <f>(F17/0.13)*0.001</f>
        <v>416.54615384615386</v>
      </c>
      <c r="H17" s="5"/>
      <c r="I17" s="11" t="s">
        <v>14</v>
      </c>
      <c r="J17" s="5">
        <v>41934.333333333336</v>
      </c>
      <c r="K17" s="5">
        <f>(J17/0.13)*0.001</f>
        <v>322.57179487179491</v>
      </c>
      <c r="M17" s="5">
        <f>(F17/77332.5)*100</f>
        <v>70.023599392234843</v>
      </c>
      <c r="N17" s="5"/>
      <c r="O17" s="10">
        <f>(J17/77332.5)*100</f>
        <v>54.2260153665449</v>
      </c>
      <c r="P17" s="6"/>
      <c r="Q17" s="6"/>
      <c r="R17" s="6"/>
      <c r="S17" s="6"/>
    </row>
    <row r="18" spans="1:19" x14ac:dyDescent="0.25">
      <c r="A18" s="1" t="s">
        <v>11</v>
      </c>
      <c r="B18" s="5">
        <v>78414.333333333343</v>
      </c>
      <c r="C18" s="5">
        <f>(B18/0.13)*0.001</f>
        <v>603.18717948717949</v>
      </c>
      <c r="D18" s="5"/>
      <c r="E18" s="11" t="s">
        <v>38</v>
      </c>
      <c r="F18" s="5">
        <v>68167.666666666672</v>
      </c>
      <c r="G18" s="5">
        <f t="shared" ref="G18:G20" si="0">(F18/0.13)*0.001</f>
        <v>524.36666666666679</v>
      </c>
      <c r="H18" s="5"/>
      <c r="I18" s="11" t="s">
        <v>15</v>
      </c>
      <c r="J18" s="5">
        <v>54401</v>
      </c>
      <c r="K18" s="5">
        <f t="shared" ref="K18:K20" si="1">(J18/0.13)*0.001</f>
        <v>418.46923076923076</v>
      </c>
      <c r="M18" s="5">
        <f t="shared" ref="M18:M20" si="2">(F18/77332.5)*100</f>
        <v>88.14879470683951</v>
      </c>
      <c r="N18" s="5"/>
      <c r="O18" s="10">
        <f t="shared" ref="O18:O20" si="3">(J18/77332.5)*100</f>
        <v>70.346878737917436</v>
      </c>
      <c r="P18" s="6"/>
      <c r="Q18" s="6"/>
      <c r="R18" s="6"/>
      <c r="S18" s="6"/>
    </row>
    <row r="19" spans="1:19" x14ac:dyDescent="0.25">
      <c r="A19" s="1" t="s">
        <v>12</v>
      </c>
      <c r="B19" s="5">
        <v>82751</v>
      </c>
      <c r="C19" s="5">
        <f>(B19/0.13)*0.001</f>
        <v>636.54615384615386</v>
      </c>
      <c r="D19" s="5"/>
      <c r="E19" s="11" t="s">
        <v>39</v>
      </c>
      <c r="F19" s="5">
        <v>78584.333333333328</v>
      </c>
      <c r="G19" s="5">
        <f t="shared" si="0"/>
        <v>604.49487179487176</v>
      </c>
      <c r="H19" s="5"/>
      <c r="I19" s="11" t="s">
        <v>16</v>
      </c>
      <c r="J19" s="5">
        <v>36467.666666666672</v>
      </c>
      <c r="K19" s="5">
        <f t="shared" si="1"/>
        <v>280.52051282051286</v>
      </c>
      <c r="M19" s="5">
        <f t="shared" si="2"/>
        <v>101.61876744361469</v>
      </c>
      <c r="N19" s="5"/>
      <c r="O19" s="10">
        <f t="shared" si="3"/>
        <v>47.15697367428529</v>
      </c>
      <c r="P19" s="6"/>
      <c r="Q19" s="6"/>
      <c r="R19" s="6"/>
      <c r="S19" s="6"/>
    </row>
    <row r="20" spans="1:19" x14ac:dyDescent="0.25">
      <c r="A20" s="1" t="s">
        <v>13</v>
      </c>
      <c r="B20" s="5">
        <v>81747.666666666672</v>
      </c>
      <c r="C20" s="5">
        <f>(B20/0.13)*0.001</f>
        <v>628.82820512820513</v>
      </c>
      <c r="D20" s="5"/>
      <c r="E20" s="11" t="s">
        <v>40</v>
      </c>
      <c r="F20" s="5">
        <v>67004.333333333343</v>
      </c>
      <c r="G20" s="5">
        <f t="shared" si="0"/>
        <v>515.41794871794878</v>
      </c>
      <c r="H20" s="5"/>
      <c r="I20" s="11" t="s">
        <v>17</v>
      </c>
      <c r="J20" s="5">
        <v>49704.333333333343</v>
      </c>
      <c r="K20" s="5">
        <f t="shared" si="1"/>
        <v>382.34102564102568</v>
      </c>
      <c r="M20" s="5">
        <f t="shared" si="2"/>
        <v>86.64446815159647</v>
      </c>
      <c r="N20" s="5"/>
      <c r="O20" s="10">
        <f t="shared" si="3"/>
        <v>64.27353743036025</v>
      </c>
      <c r="P20" s="6"/>
      <c r="Q20" s="6"/>
      <c r="R20" s="6"/>
      <c r="S20" s="6"/>
    </row>
    <row r="21" spans="1:19" x14ac:dyDescent="0.25">
      <c r="A21" s="1" t="s">
        <v>19</v>
      </c>
      <c r="B21" s="3">
        <f>AVERAGE(B17:B20)</f>
        <v>77332.502043585744</v>
      </c>
      <c r="C21" s="3">
        <f>AVERAGE(C17:C20)</f>
        <v>594.8654003352749</v>
      </c>
      <c r="E21" s="1" t="s">
        <v>19</v>
      </c>
      <c r="F21" s="3">
        <f>AVERAGE(F17:F20)</f>
        <v>66976.833333333343</v>
      </c>
      <c r="G21" s="3">
        <f>AVERAGE(G17:G20)</f>
        <v>515.20641025641021</v>
      </c>
      <c r="I21" s="1" t="s">
        <v>19</v>
      </c>
      <c r="J21" s="3">
        <f>AVERAGE(J17:J20)</f>
        <v>45626.833333333336</v>
      </c>
      <c r="K21" s="3">
        <f>AVERAGE(K17:K20)</f>
        <v>350.97564102564104</v>
      </c>
      <c r="L21" s="8"/>
      <c r="M21" s="3">
        <f t="shared" ref="M21:O21" si="4">AVERAGE(M17:M20)</f>
        <v>86.608907423571381</v>
      </c>
      <c r="O21" s="3">
        <f t="shared" si="4"/>
        <v>59.000851302276971</v>
      </c>
      <c r="P21" s="6"/>
      <c r="Q21" s="6"/>
      <c r="R21" s="6"/>
      <c r="S21" s="6"/>
    </row>
    <row r="22" spans="1:19" x14ac:dyDescent="0.25">
      <c r="A22" s="1" t="s">
        <v>20</v>
      </c>
      <c r="B22" s="9">
        <f>STDEV(B17:B20)</f>
        <v>7509.3755643977975</v>
      </c>
      <c r="C22" s="9">
        <f>STDEV(C17:C20)</f>
        <v>57.764427418444591</v>
      </c>
      <c r="D22" s="1"/>
      <c r="E22" s="9" t="s">
        <v>20</v>
      </c>
      <c r="F22" s="9">
        <f>STDEV(F17:F20)</f>
        <v>10010.909003385883</v>
      </c>
      <c r="G22" s="9">
        <f>STDEV(G17:G20)</f>
        <v>77.00699233373895</v>
      </c>
      <c r="H22" s="1"/>
      <c r="I22" s="9" t="s">
        <v>20</v>
      </c>
      <c r="J22" s="9">
        <f>STDEV(J17:J20)</f>
        <v>7981.998438616406</v>
      </c>
      <c r="K22" s="9">
        <f>STDEV(K17:K20)</f>
        <v>61.399987989356774</v>
      </c>
      <c r="L22" s="9"/>
      <c r="M22" s="9">
        <f t="shared" ref="M22:O22" si="5">STDEV(M17:M20)</f>
        <v>12.94528044921077</v>
      </c>
      <c r="O22" s="9">
        <f t="shared" si="5"/>
        <v>10.321660929901848</v>
      </c>
      <c r="P22" s="6"/>
      <c r="Q22" s="6"/>
      <c r="R22" s="6"/>
      <c r="S22" s="6"/>
    </row>
    <row r="23" spans="1:19" x14ac:dyDescent="0.25">
      <c r="A23" s="1"/>
      <c r="B23" s="9"/>
      <c r="D23" s="2"/>
      <c r="E23" s="9"/>
      <c r="F23" s="2"/>
      <c r="G23" s="2"/>
      <c r="I23" s="9"/>
      <c r="J23" s="2"/>
      <c r="O23" s="6"/>
      <c r="P23" s="6"/>
      <c r="Q23" s="6"/>
      <c r="R23" s="6"/>
      <c r="S23" s="6"/>
    </row>
    <row r="24" spans="1:19" x14ac:dyDescent="0.25">
      <c r="C24" s="6"/>
      <c r="D24" s="6"/>
      <c r="E24" s="6"/>
      <c r="F24" s="6"/>
      <c r="G24" s="6"/>
      <c r="H24" s="6"/>
      <c r="I24" s="6"/>
      <c r="J24" s="6"/>
      <c r="K24" s="6"/>
      <c r="L24" s="6"/>
      <c r="O24" s="6"/>
      <c r="P24" s="6"/>
      <c r="Q24" s="6"/>
      <c r="R24" s="6"/>
      <c r="S24" s="6"/>
    </row>
    <row r="25" spans="1:19" x14ac:dyDescent="0.25">
      <c r="A25" s="1" t="s">
        <v>36</v>
      </c>
      <c r="M25" s="6"/>
      <c r="N25" s="6"/>
      <c r="O25" s="6"/>
      <c r="P25" s="6"/>
      <c r="Q25" s="6"/>
      <c r="R25" s="6"/>
      <c r="S25" s="6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8A71D-C93A-49A8-AFC2-0BF3814087C3}">
  <dimension ref="A1:T29"/>
  <sheetViews>
    <sheetView workbookViewId="0">
      <selection activeCell="J8" sqref="J8"/>
    </sheetView>
  </sheetViews>
  <sheetFormatPr defaultRowHeight="15" x14ac:dyDescent="0.25"/>
  <cols>
    <col min="1" max="10" width="15" customWidth="1"/>
  </cols>
  <sheetData>
    <row r="1" spans="1:20" s="1" customForma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20" x14ac:dyDescent="0.25">
      <c r="A2" t="s">
        <v>29</v>
      </c>
      <c r="B2" t="s">
        <v>33</v>
      </c>
      <c r="C2" t="s">
        <v>10</v>
      </c>
      <c r="D2">
        <v>3034369</v>
      </c>
      <c r="E2">
        <v>16947424</v>
      </c>
      <c r="F2">
        <v>5.75</v>
      </c>
      <c r="G2">
        <v>5918849</v>
      </c>
      <c r="H2" t="s">
        <v>34</v>
      </c>
      <c r="I2" s="5">
        <v>2.8632972390409015</v>
      </c>
      <c r="J2" s="5">
        <v>28391.972390409017</v>
      </c>
    </row>
    <row r="3" spans="1:20" x14ac:dyDescent="0.25">
      <c r="A3" t="s">
        <v>29</v>
      </c>
      <c r="B3" t="s">
        <v>33</v>
      </c>
      <c r="C3" t="s">
        <v>11</v>
      </c>
      <c r="D3">
        <v>4292070</v>
      </c>
      <c r="E3">
        <v>18605737</v>
      </c>
      <c r="F3">
        <v>5.72</v>
      </c>
      <c r="G3">
        <v>5301901</v>
      </c>
      <c r="H3" t="s">
        <v>34</v>
      </c>
      <c r="I3" s="5">
        <v>3.5092577171848363</v>
      </c>
      <c r="J3" s="5">
        <v>34851.577171848367</v>
      </c>
    </row>
    <row r="4" spans="1:20" x14ac:dyDescent="0.25">
      <c r="A4" t="s">
        <v>29</v>
      </c>
      <c r="B4" t="s">
        <v>33</v>
      </c>
      <c r="C4" t="s">
        <v>12</v>
      </c>
      <c r="D4">
        <v>6760173</v>
      </c>
      <c r="E4">
        <v>16101512</v>
      </c>
      <c r="F4">
        <v>5.73</v>
      </c>
      <c r="G4">
        <v>5397224</v>
      </c>
      <c r="H4" t="s">
        <v>34</v>
      </c>
      <c r="I4" s="5">
        <v>2.9832951161560093</v>
      </c>
      <c r="J4" s="5">
        <v>29591.951161560093</v>
      </c>
    </row>
    <row r="5" spans="1:20" x14ac:dyDescent="0.25">
      <c r="A5" t="s">
        <v>29</v>
      </c>
      <c r="B5" t="s">
        <v>33</v>
      </c>
      <c r="C5" t="s">
        <v>13</v>
      </c>
      <c r="D5">
        <v>9200126</v>
      </c>
      <c r="E5">
        <v>21353903</v>
      </c>
      <c r="F5">
        <v>5.7</v>
      </c>
      <c r="G5">
        <v>5838288</v>
      </c>
      <c r="H5" t="s">
        <v>34</v>
      </c>
      <c r="I5" s="5">
        <v>3.6575624566653788</v>
      </c>
      <c r="J5" s="5">
        <v>36334.624566653787</v>
      </c>
    </row>
    <row r="6" spans="1:20" x14ac:dyDescent="0.25">
      <c r="A6" t="s">
        <v>29</v>
      </c>
      <c r="B6" t="s">
        <v>33</v>
      </c>
      <c r="C6" t="s">
        <v>37</v>
      </c>
      <c r="D6">
        <v>30816</v>
      </c>
      <c r="E6">
        <v>5974</v>
      </c>
      <c r="F6">
        <v>5.73</v>
      </c>
      <c r="G6">
        <v>2563</v>
      </c>
      <c r="H6" t="s">
        <v>34</v>
      </c>
      <c r="I6" s="5">
        <v>2.3308622707764339</v>
      </c>
      <c r="J6" s="5">
        <v>23067.622707764342</v>
      </c>
    </row>
    <row r="7" spans="1:20" x14ac:dyDescent="0.25">
      <c r="A7" t="s">
        <v>29</v>
      </c>
      <c r="B7" t="s">
        <v>33</v>
      </c>
      <c r="C7" t="s">
        <v>38</v>
      </c>
      <c r="D7">
        <v>35388</v>
      </c>
      <c r="E7">
        <v>6623</v>
      </c>
      <c r="F7">
        <v>5.77</v>
      </c>
      <c r="G7">
        <v>2882</v>
      </c>
      <c r="H7" t="s">
        <v>34</v>
      </c>
      <c r="I7" s="5">
        <v>2.298056904927134</v>
      </c>
      <c r="J7" s="5">
        <v>22739.56904927134</v>
      </c>
    </row>
    <row r="8" spans="1:20" x14ac:dyDescent="0.25">
      <c r="A8" t="s">
        <v>29</v>
      </c>
      <c r="B8" t="s">
        <v>33</v>
      </c>
      <c r="C8" t="s">
        <v>39</v>
      </c>
      <c r="D8">
        <v>28847</v>
      </c>
      <c r="E8">
        <v>8091</v>
      </c>
      <c r="F8">
        <v>5.77</v>
      </c>
      <c r="G8">
        <v>2841</v>
      </c>
      <c r="H8" t="s">
        <v>34</v>
      </c>
      <c r="I8" s="5">
        <v>2.8479408658922916</v>
      </c>
      <c r="J8" s="5">
        <v>28238.408658922915</v>
      </c>
    </row>
    <row r="9" spans="1:20" x14ac:dyDescent="0.25">
      <c r="A9" t="s">
        <v>29</v>
      </c>
      <c r="B9" t="s">
        <v>33</v>
      </c>
      <c r="C9" t="s">
        <v>40</v>
      </c>
      <c r="D9">
        <v>31769</v>
      </c>
      <c r="E9">
        <v>8338</v>
      </c>
      <c r="F9">
        <v>5.73</v>
      </c>
      <c r="G9">
        <v>2741</v>
      </c>
      <c r="H9" t="s">
        <v>34</v>
      </c>
      <c r="I9" s="5">
        <v>3.041955490696826</v>
      </c>
      <c r="J9" s="5">
        <v>30178.55490696826</v>
      </c>
      <c r="L9" t="s">
        <v>41</v>
      </c>
    </row>
    <row r="10" spans="1:20" x14ac:dyDescent="0.25">
      <c r="A10" t="s">
        <v>29</v>
      </c>
      <c r="B10" t="s">
        <v>33</v>
      </c>
      <c r="C10" t="s">
        <v>14</v>
      </c>
      <c r="D10">
        <v>40670</v>
      </c>
      <c r="E10">
        <v>71865</v>
      </c>
      <c r="F10">
        <v>5.73</v>
      </c>
      <c r="G10">
        <v>761213</v>
      </c>
      <c r="H10" t="s">
        <v>34</v>
      </c>
      <c r="I10" s="5">
        <v>9.4408529544293115E-2</v>
      </c>
      <c r="J10" s="5">
        <v>984</v>
      </c>
    </row>
    <row r="11" spans="1:20" x14ac:dyDescent="0.25">
      <c r="A11" t="s">
        <v>29</v>
      </c>
      <c r="B11" t="s">
        <v>33</v>
      </c>
      <c r="C11" t="s">
        <v>15</v>
      </c>
      <c r="D11">
        <v>50294</v>
      </c>
      <c r="E11">
        <v>86345</v>
      </c>
      <c r="F11">
        <v>5.73</v>
      </c>
      <c r="G11">
        <v>835289</v>
      </c>
      <c r="H11" t="s">
        <v>34</v>
      </c>
      <c r="I11" s="5">
        <v>0.10337140797975311</v>
      </c>
      <c r="J11" s="5">
        <v>1074</v>
      </c>
    </row>
    <row r="12" spans="1:20" x14ac:dyDescent="0.25">
      <c r="A12" t="s">
        <v>29</v>
      </c>
      <c r="B12" t="s">
        <v>33</v>
      </c>
      <c r="C12" t="s">
        <v>16</v>
      </c>
      <c r="D12">
        <v>36449</v>
      </c>
      <c r="E12">
        <v>59058</v>
      </c>
      <c r="F12">
        <v>5.73</v>
      </c>
      <c r="G12">
        <v>953654</v>
      </c>
      <c r="H12" t="s">
        <v>34</v>
      </c>
      <c r="I12" s="5">
        <v>6.1928120681085594E-2</v>
      </c>
      <c r="J12" s="5">
        <v>664</v>
      </c>
    </row>
    <row r="13" spans="1:20" x14ac:dyDescent="0.25">
      <c r="A13" t="s">
        <v>29</v>
      </c>
      <c r="B13" t="s">
        <v>33</v>
      </c>
      <c r="C13" t="s">
        <v>17</v>
      </c>
      <c r="D13">
        <v>39943</v>
      </c>
      <c r="E13">
        <v>68544</v>
      </c>
      <c r="F13">
        <v>5.73</v>
      </c>
      <c r="G13">
        <v>802214</v>
      </c>
      <c r="H13" t="s">
        <v>34</v>
      </c>
      <c r="I13" s="5">
        <v>8.5443535016840891E-2</v>
      </c>
      <c r="J13" s="5">
        <v>894</v>
      </c>
    </row>
    <row r="14" spans="1:20" x14ac:dyDescent="0.25">
      <c r="D14" s="6"/>
      <c r="E14" s="6"/>
      <c r="F14" s="6"/>
      <c r="G14" s="6"/>
      <c r="H14" s="6"/>
      <c r="I14" s="6"/>
      <c r="J14" s="6"/>
      <c r="K14" s="6"/>
      <c r="M14" s="6"/>
      <c r="N14" s="6"/>
      <c r="O14" s="6"/>
      <c r="P14" s="6"/>
      <c r="Q14" s="6"/>
      <c r="R14" s="6"/>
      <c r="S14" s="6"/>
      <c r="T14" s="6"/>
    </row>
    <row r="15" spans="1:20" x14ac:dyDescent="0.25"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18</v>
      </c>
      <c r="J16" s="1" t="s">
        <v>34</v>
      </c>
      <c r="K16" s="1" t="s">
        <v>35</v>
      </c>
      <c r="M16" s="12" t="s">
        <v>42</v>
      </c>
      <c r="N16" s="13"/>
      <c r="O16" s="12" t="s">
        <v>43</v>
      </c>
      <c r="P16" s="6"/>
      <c r="Q16" s="6"/>
      <c r="R16" s="6"/>
      <c r="S16" s="6"/>
      <c r="T16" s="6"/>
    </row>
    <row r="17" spans="1:20" x14ac:dyDescent="0.25">
      <c r="A17" s="1" t="s">
        <v>10</v>
      </c>
      <c r="B17" s="5">
        <v>28391.972390409017</v>
      </c>
      <c r="C17" s="5">
        <f>(B17/0.13)*0.001</f>
        <v>218.39978761853089</v>
      </c>
      <c r="D17" s="5"/>
      <c r="E17" s="11" t="s">
        <v>37</v>
      </c>
      <c r="F17" s="5">
        <v>23067.622707764342</v>
      </c>
      <c r="G17" s="5">
        <f>(F17/0.13)*0.001</f>
        <v>177.44325159818723</v>
      </c>
      <c r="H17" s="5"/>
      <c r="I17" s="11" t="s">
        <v>14</v>
      </c>
      <c r="J17" s="5">
        <v>984</v>
      </c>
      <c r="K17" s="5">
        <f>(J17/0.13)*0.001</f>
        <v>7.569230769230769</v>
      </c>
      <c r="M17" s="5">
        <f>(F17/32292.53)*100</f>
        <v>71.433308903837329</v>
      </c>
      <c r="N17" s="5"/>
      <c r="O17" s="10">
        <f>(J17/32292.535)*100</f>
        <v>3.0471438677700591</v>
      </c>
      <c r="P17" s="6"/>
      <c r="Q17" s="6"/>
      <c r="R17" s="6"/>
      <c r="S17" s="6"/>
      <c r="T17" s="6"/>
    </row>
    <row r="18" spans="1:20" x14ac:dyDescent="0.25">
      <c r="A18" s="1" t="s">
        <v>11</v>
      </c>
      <c r="B18" s="5">
        <v>34851.577171848367</v>
      </c>
      <c r="C18" s="5">
        <f t="shared" ref="C18:C20" si="0">(B18/0.13)*0.001</f>
        <v>268.08905516806436</v>
      </c>
      <c r="D18" s="5"/>
      <c r="E18" s="11" t="s">
        <v>38</v>
      </c>
      <c r="F18" s="5">
        <v>22739.56904927134</v>
      </c>
      <c r="G18" s="5">
        <f t="shared" ref="G18:G20" si="1">(F18/0.13)*0.001</f>
        <v>174.91976191747182</v>
      </c>
      <c r="H18" s="5"/>
      <c r="I18" s="11" t="s">
        <v>15</v>
      </c>
      <c r="J18" s="5">
        <v>1074</v>
      </c>
      <c r="K18" s="5">
        <f t="shared" ref="K18:K20" si="2">(J18/0.13)*0.001</f>
        <v>8.2615384615384606</v>
      </c>
      <c r="M18" s="5">
        <f t="shared" ref="M18:M20" si="3">(F18/32292.53)*100</f>
        <v>70.417427960185648</v>
      </c>
      <c r="N18" s="5"/>
      <c r="O18" s="10">
        <f t="shared" ref="O18:O20" si="4">(J18/32292.535)*100</f>
        <v>3.325846050797808</v>
      </c>
      <c r="P18" s="6"/>
      <c r="Q18" s="6"/>
      <c r="R18" s="6"/>
      <c r="S18" s="6"/>
      <c r="T18" s="6"/>
    </row>
    <row r="19" spans="1:20" x14ac:dyDescent="0.25">
      <c r="A19" s="1" t="s">
        <v>12</v>
      </c>
      <c r="B19" s="5">
        <v>29591.951161560093</v>
      </c>
      <c r="C19" s="5">
        <f t="shared" si="0"/>
        <v>227.63039355046223</v>
      </c>
      <c r="D19" s="5"/>
      <c r="E19" s="11" t="s">
        <v>39</v>
      </c>
      <c r="F19" s="5">
        <v>28238.408658922915</v>
      </c>
      <c r="G19" s="5">
        <f t="shared" si="1"/>
        <v>217.2185281455609</v>
      </c>
      <c r="H19" s="5"/>
      <c r="I19" s="11" t="s">
        <v>16</v>
      </c>
      <c r="J19" s="5">
        <v>664</v>
      </c>
      <c r="K19" s="5">
        <f t="shared" si="2"/>
        <v>5.1076923076923073</v>
      </c>
      <c r="M19" s="5">
        <f t="shared" si="3"/>
        <v>87.445637300400165</v>
      </c>
      <c r="N19" s="5"/>
      <c r="O19" s="10">
        <f t="shared" si="4"/>
        <v>2.0562027725602841</v>
      </c>
      <c r="P19" s="6"/>
      <c r="Q19" s="6"/>
      <c r="R19" s="6"/>
      <c r="S19" s="6"/>
      <c r="T19" s="6"/>
    </row>
    <row r="20" spans="1:20" x14ac:dyDescent="0.25">
      <c r="A20" s="1" t="s">
        <v>13</v>
      </c>
      <c r="B20" s="5">
        <v>36334.624566653787</v>
      </c>
      <c r="C20" s="5">
        <f t="shared" si="0"/>
        <v>279.49711205118297</v>
      </c>
      <c r="D20" s="5"/>
      <c r="E20" s="11" t="s">
        <v>40</v>
      </c>
      <c r="F20" s="5">
        <v>30178.55490696826</v>
      </c>
      <c r="G20" s="5">
        <f t="shared" si="1"/>
        <v>232.14273005360201</v>
      </c>
      <c r="H20" s="5"/>
      <c r="I20" s="11" t="s">
        <v>17</v>
      </c>
      <c r="J20" s="5">
        <v>894</v>
      </c>
      <c r="K20" s="5">
        <f t="shared" si="2"/>
        <v>6.8769230769230774</v>
      </c>
      <c r="M20" s="5">
        <f t="shared" si="3"/>
        <v>93.453671505355146</v>
      </c>
      <c r="N20" s="5"/>
      <c r="O20" s="10">
        <f t="shared" si="4"/>
        <v>2.7684416847423097</v>
      </c>
      <c r="P20" s="6"/>
      <c r="Q20" s="6"/>
      <c r="R20" s="6"/>
      <c r="S20" s="6"/>
      <c r="T20" s="6"/>
    </row>
    <row r="21" spans="1:20" x14ac:dyDescent="0.25">
      <c r="A21" s="1" t="s">
        <v>19</v>
      </c>
      <c r="B21" s="3">
        <f>AVERAGE(B17:B20)</f>
        <v>32292.531322617815</v>
      </c>
      <c r="C21" s="3">
        <f>AVERAGE(C17:C20)</f>
        <v>248.40408709706011</v>
      </c>
      <c r="E21" s="9" t="s">
        <v>19</v>
      </c>
      <c r="F21" s="3">
        <f>AVERAGE(F17:F20)</f>
        <v>26056.038830731715</v>
      </c>
      <c r="G21" s="3">
        <f>AVERAGE(G17:G20)</f>
        <v>200.43106792870549</v>
      </c>
      <c r="I21" s="9" t="s">
        <v>19</v>
      </c>
      <c r="J21" s="3">
        <f>AVERAGE(J17:J20)</f>
        <v>904</v>
      </c>
      <c r="K21" s="3">
        <f>AVERAGE(K17:K20)</f>
        <v>6.953846153846154</v>
      </c>
      <c r="M21" s="3">
        <f t="shared" ref="M21:O21" si="5">AVERAGE(M17:M20)</f>
        <v>80.687511417444568</v>
      </c>
      <c r="O21" s="3">
        <f t="shared" si="5"/>
        <v>2.7994085939676152</v>
      </c>
      <c r="P21" s="6"/>
      <c r="Q21" s="6"/>
      <c r="R21" s="6"/>
      <c r="S21" s="6"/>
      <c r="T21" s="6"/>
    </row>
    <row r="22" spans="1:20" x14ac:dyDescent="0.25">
      <c r="A22" s="1" t="s">
        <v>20</v>
      </c>
      <c r="B22" s="9">
        <f>STDEV(B17:B20)</f>
        <v>3889.9325890421997</v>
      </c>
      <c r="C22" s="9">
        <f>STDEV(C17:C20)</f>
        <v>29.922558377247661</v>
      </c>
      <c r="D22" s="1"/>
      <c r="E22" s="9" t="s">
        <v>20</v>
      </c>
      <c r="F22" s="9">
        <f>STDEV(F17:F20)</f>
        <v>3727.7106290223728</v>
      </c>
      <c r="G22" s="9">
        <f>STDEV(G17:G20)</f>
        <v>28.674697146326107</v>
      </c>
      <c r="H22" s="1"/>
      <c r="I22" s="9" t="s">
        <v>20</v>
      </c>
      <c r="J22" s="9">
        <f>STDEV(J17:J20)</f>
        <v>176.0681686165901</v>
      </c>
      <c r="K22" s="9">
        <f>STDEV(K17:K20)</f>
        <v>1.3543705278199212</v>
      </c>
      <c r="M22" s="9">
        <f t="shared" ref="M22:O22" si="6">STDEV(M17:M20)</f>
        <v>11.543569454057597</v>
      </c>
      <c r="O22" s="9">
        <f t="shared" si="6"/>
        <v>0.5452286995015726</v>
      </c>
      <c r="P22" s="6"/>
      <c r="Q22" s="6"/>
      <c r="R22" s="6"/>
      <c r="S22" s="6"/>
      <c r="T22" s="6"/>
    </row>
    <row r="23" spans="1:20" x14ac:dyDescent="0.25">
      <c r="A23" s="1"/>
      <c r="B23" s="2"/>
      <c r="C23" s="2"/>
      <c r="D23" s="2"/>
      <c r="E23" s="9"/>
      <c r="F23" s="2"/>
      <c r="G23" s="2"/>
      <c r="H23" s="2"/>
      <c r="I23" s="9"/>
      <c r="J23" s="2"/>
      <c r="K23" s="2"/>
      <c r="M23" s="7"/>
      <c r="N23" s="6"/>
      <c r="O23" s="6"/>
      <c r="P23" s="6"/>
      <c r="Q23" s="6"/>
      <c r="R23" s="6"/>
      <c r="S23" s="6"/>
      <c r="T23" s="6"/>
    </row>
    <row r="24" spans="1:20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x14ac:dyDescent="0.25">
      <c r="A25" s="1" t="s">
        <v>36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x14ac:dyDescent="0.25"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20" x14ac:dyDescent="0.25"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0" x14ac:dyDescent="0.25"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x14ac:dyDescent="0.25"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63F9C-B219-4530-830E-B1E426156547}">
  <dimension ref="A1:R29"/>
  <sheetViews>
    <sheetView workbookViewId="0">
      <selection activeCell="J8" sqref="J8"/>
    </sheetView>
  </sheetViews>
  <sheetFormatPr defaultRowHeight="15" x14ac:dyDescent="0.25"/>
  <cols>
    <col min="1" max="10" width="15" customWidth="1"/>
    <col min="11" max="11" width="11.42578125" customWidth="1"/>
  </cols>
  <sheetData>
    <row r="1" spans="1:15" s="1" customForma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15" x14ac:dyDescent="0.25">
      <c r="A2" t="s">
        <v>30</v>
      </c>
      <c r="B2" t="s">
        <v>33</v>
      </c>
      <c r="C2" t="s">
        <v>10</v>
      </c>
      <c r="D2">
        <v>2368482</v>
      </c>
      <c r="E2">
        <v>9813480</v>
      </c>
      <c r="F2">
        <v>5.38</v>
      </c>
      <c r="G2">
        <v>5918849</v>
      </c>
      <c r="H2" t="s">
        <v>34</v>
      </c>
      <c r="I2" s="5">
        <v>1.6580047911342222</v>
      </c>
      <c r="J2" s="5">
        <v>15939.047911342221</v>
      </c>
    </row>
    <row r="3" spans="1:15" x14ac:dyDescent="0.25">
      <c r="A3" t="s">
        <v>30</v>
      </c>
      <c r="B3" t="s">
        <v>33</v>
      </c>
      <c r="C3" t="s">
        <v>11</v>
      </c>
      <c r="D3">
        <v>3986926</v>
      </c>
      <c r="E3">
        <v>10370154</v>
      </c>
      <c r="F3">
        <v>5.36</v>
      </c>
      <c r="G3">
        <v>5301901</v>
      </c>
      <c r="H3" t="s">
        <v>34</v>
      </c>
      <c r="I3" s="5">
        <v>1.9559312782339768</v>
      </c>
      <c r="J3" s="5">
        <v>18918.312782339766</v>
      </c>
    </row>
    <row r="4" spans="1:15" x14ac:dyDescent="0.25">
      <c r="A4" t="s">
        <v>30</v>
      </c>
      <c r="B4" t="s">
        <v>33</v>
      </c>
      <c r="C4" t="s">
        <v>12</v>
      </c>
      <c r="D4">
        <v>6241869</v>
      </c>
      <c r="E4">
        <v>10443655</v>
      </c>
      <c r="F4">
        <v>5.36</v>
      </c>
      <c r="G4">
        <v>5397224</v>
      </c>
      <c r="H4" t="s">
        <v>34</v>
      </c>
      <c r="I4" s="5">
        <v>1.9350049210483018</v>
      </c>
      <c r="J4" s="5">
        <v>18709.049210483015</v>
      </c>
      <c r="M4" s="5"/>
    </row>
    <row r="5" spans="1:15" x14ac:dyDescent="0.25">
      <c r="A5" t="s">
        <v>30</v>
      </c>
      <c r="B5" t="s">
        <v>33</v>
      </c>
      <c r="C5" t="s">
        <v>13</v>
      </c>
      <c r="D5">
        <v>8842758</v>
      </c>
      <c r="E5">
        <v>11773561</v>
      </c>
      <c r="F5">
        <v>5.35</v>
      </c>
      <c r="G5">
        <v>5838288</v>
      </c>
      <c r="H5" t="s">
        <v>34</v>
      </c>
      <c r="I5" s="5">
        <v>2.0166118903349748</v>
      </c>
      <c r="J5" s="5">
        <v>19525.118903349747</v>
      </c>
    </row>
    <row r="6" spans="1:15" x14ac:dyDescent="0.25">
      <c r="A6" t="s">
        <v>30</v>
      </c>
      <c r="B6" t="s">
        <v>33</v>
      </c>
      <c r="C6" t="s">
        <v>37</v>
      </c>
      <c r="D6">
        <v>1978</v>
      </c>
      <c r="E6">
        <v>4057</v>
      </c>
      <c r="F6">
        <v>5.39</v>
      </c>
      <c r="G6">
        <v>2563</v>
      </c>
      <c r="H6" t="s">
        <v>34</v>
      </c>
      <c r="I6" s="5">
        <v>1.5829106515801794</v>
      </c>
      <c r="J6" s="5">
        <v>15188.106515801794</v>
      </c>
      <c r="M6" s="5"/>
    </row>
    <row r="7" spans="1:15" x14ac:dyDescent="0.25">
      <c r="A7" t="s">
        <v>30</v>
      </c>
      <c r="B7" t="s">
        <v>33</v>
      </c>
      <c r="C7" t="s">
        <v>38</v>
      </c>
      <c r="D7">
        <v>1845</v>
      </c>
      <c r="E7">
        <v>4937</v>
      </c>
      <c r="F7">
        <v>5.39</v>
      </c>
      <c r="G7">
        <v>2882</v>
      </c>
      <c r="H7" t="s">
        <v>34</v>
      </c>
      <c r="I7" s="5">
        <v>1.7130464954892435</v>
      </c>
      <c r="J7" s="5">
        <v>16489.464954892435</v>
      </c>
    </row>
    <row r="8" spans="1:15" x14ac:dyDescent="0.25">
      <c r="A8" t="s">
        <v>30</v>
      </c>
      <c r="B8" t="s">
        <v>33</v>
      </c>
      <c r="C8" t="s">
        <v>39</v>
      </c>
      <c r="D8">
        <v>1562</v>
      </c>
      <c r="E8">
        <v>4528</v>
      </c>
      <c r="F8">
        <v>5.39</v>
      </c>
      <c r="G8">
        <v>2841</v>
      </c>
      <c r="H8" t="s">
        <v>34</v>
      </c>
      <c r="I8" s="5">
        <v>1.5938049982400564</v>
      </c>
      <c r="J8" s="5">
        <v>15297.049982400562</v>
      </c>
    </row>
    <row r="9" spans="1:15" x14ac:dyDescent="0.25">
      <c r="A9" t="s">
        <v>30</v>
      </c>
      <c r="B9" t="s">
        <v>33</v>
      </c>
      <c r="C9" t="s">
        <v>40</v>
      </c>
      <c r="D9">
        <v>1465</v>
      </c>
      <c r="E9">
        <v>4008</v>
      </c>
      <c r="F9">
        <v>5.38</v>
      </c>
      <c r="G9">
        <v>2871</v>
      </c>
      <c r="H9" t="s">
        <v>34</v>
      </c>
      <c r="I9" s="5">
        <v>1.3960292580982236</v>
      </c>
      <c r="J9" s="5">
        <v>13319.292580982235</v>
      </c>
    </row>
    <row r="10" spans="1:15" x14ac:dyDescent="0.25">
      <c r="A10" t="s">
        <v>30</v>
      </c>
      <c r="B10" t="s">
        <v>33</v>
      </c>
      <c r="C10" t="s">
        <v>14</v>
      </c>
      <c r="D10">
        <v>1512</v>
      </c>
      <c r="E10">
        <v>4913</v>
      </c>
      <c r="F10">
        <v>5.38</v>
      </c>
      <c r="G10">
        <v>761213</v>
      </c>
      <c r="H10" t="s">
        <v>34</v>
      </c>
      <c r="I10" s="5">
        <v>6.4541724852308089E-3</v>
      </c>
      <c r="J10" s="5">
        <v>28.770862426154043</v>
      </c>
    </row>
    <row r="11" spans="1:15" x14ac:dyDescent="0.25">
      <c r="A11" t="s">
        <v>30</v>
      </c>
      <c r="B11" t="s">
        <v>33</v>
      </c>
      <c r="C11" t="s">
        <v>15</v>
      </c>
      <c r="D11">
        <v>1908</v>
      </c>
      <c r="E11">
        <v>6501</v>
      </c>
      <c r="F11">
        <v>5.39</v>
      </c>
      <c r="G11">
        <v>835289</v>
      </c>
      <c r="H11" t="s">
        <v>34</v>
      </c>
      <c r="I11" s="5">
        <v>7.7829350081229367E-3</v>
      </c>
      <c r="J11" s="5">
        <v>35.414675040614682</v>
      </c>
    </row>
    <row r="12" spans="1:15" x14ac:dyDescent="0.25">
      <c r="A12" t="s">
        <v>30</v>
      </c>
      <c r="B12" t="s">
        <v>33</v>
      </c>
      <c r="C12" t="s">
        <v>16</v>
      </c>
      <c r="D12">
        <v>1479</v>
      </c>
      <c r="E12">
        <v>4592</v>
      </c>
      <c r="F12">
        <v>5.38</v>
      </c>
      <c r="G12">
        <v>953654</v>
      </c>
      <c r="H12" t="s">
        <v>34</v>
      </c>
      <c r="I12" s="5">
        <v>4.8151635708548381E-3</v>
      </c>
      <c r="J12" s="5">
        <v>20.575817854274188</v>
      </c>
    </row>
    <row r="13" spans="1:15" x14ac:dyDescent="0.25">
      <c r="A13" t="s">
        <v>30</v>
      </c>
      <c r="B13" t="s">
        <v>33</v>
      </c>
      <c r="C13" t="s">
        <v>17</v>
      </c>
      <c r="D13">
        <v>1835</v>
      </c>
      <c r="E13">
        <v>4071</v>
      </c>
      <c r="F13">
        <v>5.39</v>
      </c>
      <c r="G13">
        <v>802214</v>
      </c>
      <c r="H13" t="s">
        <v>34</v>
      </c>
      <c r="I13" s="5">
        <v>5.0747057518318057E-3</v>
      </c>
      <c r="J13" s="5">
        <v>21.873528759159026</v>
      </c>
    </row>
    <row r="16" spans="1:15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18</v>
      </c>
      <c r="J16" s="1" t="s">
        <v>34</v>
      </c>
      <c r="K16" s="1" t="s">
        <v>35</v>
      </c>
      <c r="M16" s="12" t="s">
        <v>42</v>
      </c>
      <c r="N16" s="13"/>
      <c r="O16" s="12" t="s">
        <v>43</v>
      </c>
    </row>
    <row r="17" spans="1:18" x14ac:dyDescent="0.25">
      <c r="A17" s="1" t="s">
        <v>10</v>
      </c>
      <c r="B17" s="5">
        <v>15939.047911342221</v>
      </c>
      <c r="C17" s="5">
        <f>(B17/0.13)*0.001</f>
        <v>122.60806085647863</v>
      </c>
      <c r="D17" s="5"/>
      <c r="E17" s="11" t="s">
        <v>37</v>
      </c>
      <c r="F17" s="5">
        <v>15188.106515801794</v>
      </c>
      <c r="G17" s="5">
        <f>(F17/0.13)*0.001</f>
        <v>116.83158858309072</v>
      </c>
      <c r="H17" s="5"/>
      <c r="I17" s="11" t="s">
        <v>14</v>
      </c>
      <c r="J17" s="5">
        <v>28.770862426154043</v>
      </c>
      <c r="K17" s="5">
        <f>(J17/0.13)*0.001</f>
        <v>0.22131432635503109</v>
      </c>
      <c r="M17" s="5">
        <f>(F17/18272.88)*100</f>
        <v>83.118296162410047</v>
      </c>
      <c r="N17" s="5"/>
      <c r="O17" s="10">
        <f>(J17/18272.88)*100</f>
        <v>0.15745116492941474</v>
      </c>
    </row>
    <row r="18" spans="1:18" x14ac:dyDescent="0.25">
      <c r="A18" s="1" t="s">
        <v>11</v>
      </c>
      <c r="B18" s="5">
        <v>18918.312782339766</v>
      </c>
      <c r="C18" s="5">
        <f t="shared" ref="C18:C20" si="0">(B18/0.13)*0.001</f>
        <v>145.52548294107513</v>
      </c>
      <c r="D18" s="5"/>
      <c r="E18" s="11" t="s">
        <v>38</v>
      </c>
      <c r="F18" s="5">
        <v>16489.464954892435</v>
      </c>
      <c r="G18" s="5">
        <f t="shared" ref="G18:G20" si="1">(F18/0.13)*0.001</f>
        <v>126.84203811455718</v>
      </c>
      <c r="H18" s="5"/>
      <c r="I18" s="11" t="s">
        <v>15</v>
      </c>
      <c r="J18" s="5">
        <v>35.414675040614682</v>
      </c>
      <c r="K18" s="5">
        <f t="shared" ref="K18:K20" si="2">(J18/0.13)*0.001</f>
        <v>0.27242057723549756</v>
      </c>
      <c r="M18" s="5">
        <f t="shared" ref="M18:M20" si="3">(F18/18272.88)*100</f>
        <v>90.240098741372094</v>
      </c>
      <c r="N18" s="5"/>
      <c r="O18" s="10">
        <f t="shared" ref="O18:O20" si="4">(J18/18272.88)*100</f>
        <v>0.19381003454635876</v>
      </c>
    </row>
    <row r="19" spans="1:18" x14ac:dyDescent="0.25">
      <c r="A19" s="1" t="s">
        <v>12</v>
      </c>
      <c r="B19" s="5">
        <v>18709.049210483015</v>
      </c>
      <c r="C19" s="5">
        <f t="shared" si="0"/>
        <v>143.91576315756166</v>
      </c>
      <c r="D19" s="5"/>
      <c r="E19" s="11" t="s">
        <v>39</v>
      </c>
      <c r="F19" s="5">
        <v>15297.049982400562</v>
      </c>
      <c r="G19" s="5">
        <f t="shared" si="1"/>
        <v>117.66961524923508</v>
      </c>
      <c r="H19" s="5"/>
      <c r="I19" s="11" t="s">
        <v>16</v>
      </c>
      <c r="J19" s="5">
        <v>20.575817854274188</v>
      </c>
      <c r="K19" s="5">
        <f t="shared" si="2"/>
        <v>0.15827552195595529</v>
      </c>
      <c r="M19" s="5">
        <f t="shared" si="3"/>
        <v>83.714499205382836</v>
      </c>
      <c r="N19" s="5"/>
      <c r="O19" s="10">
        <f t="shared" si="4"/>
        <v>0.11260303714725969</v>
      </c>
      <c r="P19" s="6"/>
      <c r="Q19" s="6"/>
      <c r="R19" s="6"/>
    </row>
    <row r="20" spans="1:18" x14ac:dyDescent="0.25">
      <c r="A20" s="1" t="s">
        <v>13</v>
      </c>
      <c r="B20" s="5">
        <v>19525.118903349747</v>
      </c>
      <c r="C20" s="5">
        <f t="shared" si="0"/>
        <v>150.1932223334596</v>
      </c>
      <c r="D20" s="5"/>
      <c r="E20" s="11" t="s">
        <v>40</v>
      </c>
      <c r="F20" s="5">
        <v>13319.292580982235</v>
      </c>
      <c r="G20" s="5">
        <f t="shared" si="1"/>
        <v>102.45609677678642</v>
      </c>
      <c r="H20" s="5"/>
      <c r="I20" s="11" t="s">
        <v>17</v>
      </c>
      <c r="J20" s="5">
        <v>21.873528759159026</v>
      </c>
      <c r="K20" s="5">
        <f t="shared" si="2"/>
        <v>0.16825791353199251</v>
      </c>
      <c r="M20" s="5">
        <f t="shared" si="3"/>
        <v>72.891041702141294</v>
      </c>
      <c r="N20" s="5"/>
      <c r="O20" s="10">
        <f t="shared" si="4"/>
        <v>0.11970487826308182</v>
      </c>
      <c r="P20" s="6"/>
      <c r="Q20" s="6"/>
      <c r="R20" s="6"/>
    </row>
    <row r="21" spans="1:18" x14ac:dyDescent="0.25">
      <c r="A21" s="1" t="s">
        <v>19</v>
      </c>
      <c r="B21" s="3">
        <f>AVERAGE(B17:B20)</f>
        <v>18272.882201878689</v>
      </c>
      <c r="C21" s="3">
        <f>AVERAGE(C17:C20)</f>
        <v>140.56063232214376</v>
      </c>
      <c r="E21" s="9" t="s">
        <v>19</v>
      </c>
      <c r="F21" s="3">
        <f>AVERAGE(F17:F20)</f>
        <v>15073.478508519256</v>
      </c>
      <c r="G21" s="3">
        <f>AVERAGE(G17:G20)</f>
        <v>115.94983468091735</v>
      </c>
      <c r="I21" s="9" t="s">
        <v>19</v>
      </c>
      <c r="J21" s="3">
        <f>AVERAGE(J17:J20)</f>
        <v>26.658721020050486</v>
      </c>
      <c r="K21" s="3">
        <f>AVERAGE(K17:K20)</f>
        <v>0.2050670847696191</v>
      </c>
      <c r="M21" s="3">
        <f t="shared" ref="M21:O21" si="5">AVERAGE(M17:M20)</f>
        <v>82.490983952826568</v>
      </c>
      <c r="O21" s="3">
        <f t="shared" si="5"/>
        <v>0.14589227872152877</v>
      </c>
      <c r="P21" s="6"/>
      <c r="Q21" s="6"/>
      <c r="R21" s="6"/>
    </row>
    <row r="22" spans="1:18" x14ac:dyDescent="0.25">
      <c r="A22" s="1" t="s">
        <v>20</v>
      </c>
      <c r="B22" s="9">
        <f>STDEV(B17:B20)</f>
        <v>1593.9156759151497</v>
      </c>
      <c r="C22" s="9">
        <f>STDEV(C17:C20)</f>
        <v>12.260889814731918</v>
      </c>
      <c r="D22" s="1"/>
      <c r="E22" s="9" t="s">
        <v>20</v>
      </c>
      <c r="F22" s="9">
        <f>STDEV(F17:F20)</f>
        <v>1309.6194954602256</v>
      </c>
      <c r="G22" s="9">
        <f>STDEV(G17:G20)</f>
        <v>10.073996118924809</v>
      </c>
      <c r="H22" s="1"/>
      <c r="I22" s="9" t="s">
        <v>20</v>
      </c>
      <c r="J22" s="9">
        <f>STDEV(J17:J20)</f>
        <v>6.8563267140045756</v>
      </c>
      <c r="K22" s="9">
        <f>STDEV(K17:K20)</f>
        <v>5.2740974723112115E-2</v>
      </c>
      <c r="M22" s="9">
        <f t="shared" ref="M22:O22" si="6">STDEV(M17:M20)</f>
        <v>7.1670119623191537</v>
      </c>
      <c r="O22" s="9">
        <f t="shared" si="6"/>
        <v>3.7521872381390181E-2</v>
      </c>
      <c r="P22" s="6"/>
      <c r="Q22" s="6"/>
      <c r="R22" s="6"/>
    </row>
    <row r="23" spans="1:18" x14ac:dyDescent="0.25">
      <c r="A23" s="1"/>
      <c r="B23" s="2"/>
      <c r="C23" s="2"/>
      <c r="D23" s="2"/>
      <c r="E23" s="9"/>
      <c r="F23" s="2"/>
      <c r="G23" s="2"/>
      <c r="H23" s="2"/>
      <c r="I23" s="9"/>
      <c r="J23" s="2"/>
      <c r="K23" s="2"/>
      <c r="M23" s="7"/>
      <c r="N23" s="6"/>
      <c r="O23" s="6"/>
      <c r="P23" s="6"/>
      <c r="Q23" s="6"/>
      <c r="R23" s="6"/>
    </row>
    <row r="24" spans="1:18" x14ac:dyDescent="0.25">
      <c r="A24" s="6"/>
      <c r="B24" s="6"/>
      <c r="C24" s="6"/>
      <c r="D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x14ac:dyDescent="0.25">
      <c r="A25" s="1" t="s">
        <v>36</v>
      </c>
      <c r="B25" s="6"/>
      <c r="C25" s="6"/>
      <c r="D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 x14ac:dyDescent="0.25">
      <c r="A26" s="6"/>
      <c r="B26" s="6"/>
      <c r="C26" s="6"/>
      <c r="D26" s="6"/>
    </row>
    <row r="27" spans="1:18" x14ac:dyDescent="0.25">
      <c r="A27" s="6"/>
      <c r="B27" s="6"/>
      <c r="C27" s="6"/>
      <c r="D27" s="6"/>
    </row>
    <row r="28" spans="1:18" x14ac:dyDescent="0.25">
      <c r="A28" s="6"/>
      <c r="B28" s="6"/>
      <c r="C28" s="6"/>
      <c r="D28" s="6"/>
    </row>
    <row r="29" spans="1:18" x14ac:dyDescent="0.25">
      <c r="A29" s="6"/>
      <c r="B29" s="6"/>
      <c r="C29" s="6"/>
      <c r="D29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1B3B4-4E69-4AFA-9FCE-3EC5AD13FA69}">
  <dimension ref="A1:R30"/>
  <sheetViews>
    <sheetView tabSelected="1" workbookViewId="0">
      <selection activeCell="J4" sqref="J4"/>
    </sheetView>
  </sheetViews>
  <sheetFormatPr defaultRowHeight="15" x14ac:dyDescent="0.25"/>
  <cols>
    <col min="1" max="10" width="15" customWidth="1"/>
    <col min="14" max="14" width="13.85546875" customWidth="1"/>
    <col min="15" max="15" width="12" customWidth="1"/>
    <col min="16" max="16" width="19.5703125" customWidth="1"/>
  </cols>
  <sheetData>
    <row r="1" spans="1:18" s="1" customForma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18" x14ac:dyDescent="0.25">
      <c r="A2" t="s">
        <v>31</v>
      </c>
      <c r="B2" t="s">
        <v>33</v>
      </c>
      <c r="C2" t="s">
        <v>10</v>
      </c>
      <c r="D2">
        <v>7726190</v>
      </c>
      <c r="E2">
        <v>98751500</v>
      </c>
      <c r="F2">
        <v>6.39</v>
      </c>
      <c r="G2">
        <v>18186727</v>
      </c>
      <c r="H2" t="s">
        <v>34</v>
      </c>
      <c r="I2" s="5">
        <f>(E2/G2)</f>
        <v>5.4298665174882759</v>
      </c>
      <c r="J2" s="5">
        <v>18953.555058294252</v>
      </c>
    </row>
    <row r="3" spans="1:18" x14ac:dyDescent="0.25">
      <c r="A3" t="s">
        <v>31</v>
      </c>
      <c r="B3" t="s">
        <v>33</v>
      </c>
      <c r="C3" t="s">
        <v>11</v>
      </c>
      <c r="D3">
        <v>16256408</v>
      </c>
      <c r="E3">
        <v>100320315</v>
      </c>
      <c r="F3">
        <v>6.38</v>
      </c>
      <c r="G3">
        <v>16200127</v>
      </c>
      <c r="H3" t="s">
        <v>34</v>
      </c>
      <c r="I3" s="5">
        <f>(E3/G3)</f>
        <v>6.1925634903973288</v>
      </c>
      <c r="J3" s="5">
        <v>21495.878301324432</v>
      </c>
    </row>
    <row r="4" spans="1:18" x14ac:dyDescent="0.25">
      <c r="A4" t="s">
        <v>31</v>
      </c>
      <c r="B4" t="s">
        <v>33</v>
      </c>
      <c r="C4" t="s">
        <v>12</v>
      </c>
      <c r="D4">
        <v>38132282</v>
      </c>
      <c r="E4">
        <v>96031835</v>
      </c>
      <c r="F4">
        <v>6.39</v>
      </c>
      <c r="G4">
        <v>16104528</v>
      </c>
      <c r="H4" t="s">
        <v>34</v>
      </c>
      <c r="I4" s="5">
        <f>(E4/G4)</f>
        <v>5.9630331916588926</v>
      </c>
      <c r="J4" s="5">
        <v>20730.777305529642</v>
      </c>
    </row>
    <row r="5" spans="1:18" x14ac:dyDescent="0.25">
      <c r="A5" t="s">
        <v>31</v>
      </c>
      <c r="B5" t="s">
        <v>33</v>
      </c>
      <c r="C5" t="s">
        <v>13</v>
      </c>
      <c r="D5">
        <v>78053238</v>
      </c>
      <c r="E5">
        <v>110169576</v>
      </c>
      <c r="F5">
        <v>6.39</v>
      </c>
      <c r="G5">
        <v>17461262</v>
      </c>
      <c r="H5" t="s">
        <v>34</v>
      </c>
      <c r="I5" s="5">
        <f>(E5/G5)</f>
        <v>6.3093707659847267</v>
      </c>
      <c r="J5" s="5">
        <v>21885.235886615756</v>
      </c>
    </row>
    <row r="6" spans="1:18" x14ac:dyDescent="0.25">
      <c r="A6" t="s">
        <v>31</v>
      </c>
      <c r="B6" t="s">
        <v>33</v>
      </c>
      <c r="C6" t="s">
        <v>37</v>
      </c>
      <c r="D6">
        <v>2874885</v>
      </c>
      <c r="E6">
        <v>7767085</v>
      </c>
      <c r="F6">
        <v>6.39</v>
      </c>
      <c r="G6">
        <v>1340768</v>
      </c>
      <c r="H6" t="s">
        <v>34</v>
      </c>
      <c r="I6" s="5">
        <v>5.7930000000000001</v>
      </c>
      <c r="J6" s="5">
        <v>20164</v>
      </c>
    </row>
    <row r="7" spans="1:18" x14ac:dyDescent="0.25">
      <c r="A7" t="s">
        <v>31</v>
      </c>
      <c r="B7" t="s">
        <v>33</v>
      </c>
      <c r="C7" t="s">
        <v>38</v>
      </c>
      <c r="D7">
        <v>2757258</v>
      </c>
      <c r="E7">
        <v>6961774</v>
      </c>
      <c r="F7">
        <v>6.39</v>
      </c>
      <c r="G7">
        <v>1289776</v>
      </c>
      <c r="H7" t="s">
        <v>34</v>
      </c>
      <c r="I7" s="5">
        <v>5.3979999999999997</v>
      </c>
      <c r="J7" s="5">
        <v>18847.333333333332</v>
      </c>
    </row>
    <row r="8" spans="1:18" x14ac:dyDescent="0.25">
      <c r="A8" t="s">
        <v>31</v>
      </c>
      <c r="B8" t="s">
        <v>33</v>
      </c>
      <c r="C8" t="s">
        <v>39</v>
      </c>
      <c r="D8">
        <v>2746212</v>
      </c>
      <c r="E8">
        <v>7234258</v>
      </c>
      <c r="F8">
        <v>6.39</v>
      </c>
      <c r="G8">
        <v>1151959</v>
      </c>
      <c r="H8" t="s">
        <v>34</v>
      </c>
      <c r="I8" s="5">
        <v>6.28</v>
      </c>
      <c r="J8" s="5">
        <v>21787.333333333336</v>
      </c>
    </row>
    <row r="9" spans="1:18" x14ac:dyDescent="0.25">
      <c r="A9" t="s">
        <v>31</v>
      </c>
      <c r="B9" t="s">
        <v>33</v>
      </c>
      <c r="C9" t="s">
        <v>40</v>
      </c>
      <c r="D9">
        <v>3219122</v>
      </c>
      <c r="E9">
        <v>8552765</v>
      </c>
      <c r="F9">
        <v>6.38</v>
      </c>
      <c r="G9">
        <v>1423361</v>
      </c>
      <c r="H9" t="s">
        <v>34</v>
      </c>
      <c r="I9" s="5">
        <v>6.0090000000000003</v>
      </c>
      <c r="J9" s="5">
        <v>20884.000000000004</v>
      </c>
    </row>
    <row r="10" spans="1:18" x14ac:dyDescent="0.25">
      <c r="A10" t="s">
        <v>31</v>
      </c>
      <c r="B10" t="s">
        <v>33</v>
      </c>
      <c r="C10" t="s">
        <v>14</v>
      </c>
      <c r="D10">
        <v>3340177</v>
      </c>
      <c r="E10">
        <v>8916259</v>
      </c>
      <c r="F10">
        <v>6.39</v>
      </c>
      <c r="G10">
        <v>3545994</v>
      </c>
      <c r="H10" t="s">
        <v>34</v>
      </c>
      <c r="I10" s="5">
        <v>2.5139999999999998</v>
      </c>
      <c r="J10" s="5">
        <v>9234</v>
      </c>
    </row>
    <row r="11" spans="1:18" x14ac:dyDescent="0.25">
      <c r="A11" t="s">
        <v>31</v>
      </c>
      <c r="B11" t="s">
        <v>33</v>
      </c>
      <c r="C11" t="s">
        <v>15</v>
      </c>
      <c r="D11">
        <v>3573073</v>
      </c>
      <c r="E11">
        <v>9453535</v>
      </c>
      <c r="F11">
        <v>6.39</v>
      </c>
      <c r="G11">
        <v>3723266</v>
      </c>
      <c r="H11" t="s">
        <v>34</v>
      </c>
      <c r="I11" s="5">
        <v>2.5390000000000001</v>
      </c>
      <c r="J11" s="5">
        <v>9317.3333333333358</v>
      </c>
    </row>
    <row r="12" spans="1:18" x14ac:dyDescent="0.25">
      <c r="A12" t="s">
        <v>31</v>
      </c>
      <c r="B12" t="s">
        <v>33</v>
      </c>
      <c r="C12" t="s">
        <v>16</v>
      </c>
      <c r="D12">
        <v>2537865</v>
      </c>
      <c r="E12">
        <v>7512539</v>
      </c>
      <c r="F12">
        <v>6.39</v>
      </c>
      <c r="G12">
        <v>3701512</v>
      </c>
      <c r="H12" t="s">
        <v>34</v>
      </c>
      <c r="I12" s="5">
        <v>2.0299999999999998</v>
      </c>
      <c r="J12" s="5">
        <v>7620.666666666667</v>
      </c>
    </row>
    <row r="13" spans="1:18" x14ac:dyDescent="0.25">
      <c r="A13" t="s">
        <v>31</v>
      </c>
      <c r="B13" t="s">
        <v>33</v>
      </c>
      <c r="C13" t="s">
        <v>17</v>
      </c>
      <c r="D13">
        <v>3944542</v>
      </c>
      <c r="E13">
        <v>10863108</v>
      </c>
      <c r="F13">
        <v>6.39</v>
      </c>
      <c r="G13">
        <v>3985090</v>
      </c>
      <c r="H13" t="s">
        <v>34</v>
      </c>
      <c r="I13" s="5">
        <v>2.726</v>
      </c>
      <c r="J13" s="5">
        <v>9940.6666666666661</v>
      </c>
    </row>
    <row r="16" spans="1:18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18</v>
      </c>
      <c r="J16" s="1" t="s">
        <v>34</v>
      </c>
      <c r="K16" s="1" t="s">
        <v>35</v>
      </c>
      <c r="M16" s="12" t="s">
        <v>42</v>
      </c>
      <c r="N16" s="13"/>
      <c r="O16" s="12" t="s">
        <v>43</v>
      </c>
      <c r="P16" s="6"/>
      <c r="Q16" s="6"/>
      <c r="R16" s="6"/>
    </row>
    <row r="17" spans="1:18" x14ac:dyDescent="0.25">
      <c r="A17" s="1" t="s">
        <v>10</v>
      </c>
      <c r="B17" s="5">
        <v>18953.555058294252</v>
      </c>
      <c r="C17" s="5">
        <f>(B17/0.13)*0.001</f>
        <v>145.79657737149424</v>
      </c>
      <c r="D17" s="5"/>
      <c r="E17" s="11" t="s">
        <v>37</v>
      </c>
      <c r="F17" s="5">
        <v>20164</v>
      </c>
      <c r="G17" s="5">
        <f>(F17/0.13)*0.001</f>
        <v>155.1076923076923</v>
      </c>
      <c r="H17" s="5"/>
      <c r="I17" s="11" t="s">
        <v>14</v>
      </c>
      <c r="J17" s="5">
        <v>9234</v>
      </c>
      <c r="K17" s="5">
        <f>(J17/0.13)*0.001</f>
        <v>71.030769230769238</v>
      </c>
      <c r="M17" s="5">
        <f>(F17/20766.36)*100</f>
        <v>97.09934721347409</v>
      </c>
      <c r="N17" s="5"/>
      <c r="O17" s="10">
        <f>(J17/20766.36)*100</f>
        <v>44.466146209542742</v>
      </c>
      <c r="P17" s="6"/>
      <c r="Q17" s="6"/>
      <c r="R17" s="6"/>
    </row>
    <row r="18" spans="1:18" x14ac:dyDescent="0.25">
      <c r="A18" s="1" t="s">
        <v>11</v>
      </c>
      <c r="B18" s="5">
        <v>21495.878301324432</v>
      </c>
      <c r="C18" s="5">
        <f t="shared" ref="C18:C20" si="0">(B18/0.13)*0.001</f>
        <v>165.35291001018794</v>
      </c>
      <c r="D18" s="5"/>
      <c r="E18" s="11" t="s">
        <v>38</v>
      </c>
      <c r="F18" s="5">
        <v>18847.333333333332</v>
      </c>
      <c r="G18" s="5">
        <f t="shared" ref="G18:G20" si="1">(F18/0.13)*0.001</f>
        <v>144.97948717948717</v>
      </c>
      <c r="H18" s="5"/>
      <c r="I18" s="11" t="s">
        <v>15</v>
      </c>
      <c r="J18" s="5">
        <v>9317.3333333333358</v>
      </c>
      <c r="K18" s="5">
        <f t="shared" ref="K18:K20" si="2">(J18/0.13)*0.001</f>
        <v>71.671794871794887</v>
      </c>
      <c r="M18" s="5">
        <f t="shared" ref="M18:M20" si="3">(F18/20766.36)*100</f>
        <v>90.758964658868152</v>
      </c>
      <c r="N18" s="5"/>
      <c r="O18" s="10">
        <f t="shared" ref="O18:O20" si="4">(J18/20766.36)*100</f>
        <v>44.867436244644395</v>
      </c>
      <c r="P18" s="6"/>
      <c r="Q18" s="6"/>
      <c r="R18" s="6"/>
    </row>
    <row r="19" spans="1:18" x14ac:dyDescent="0.25">
      <c r="A19" s="1" t="s">
        <v>12</v>
      </c>
      <c r="B19" s="5">
        <v>20730.777305529642</v>
      </c>
      <c r="C19" s="5">
        <f t="shared" si="0"/>
        <v>159.4675177348434</v>
      </c>
      <c r="D19" s="5"/>
      <c r="E19" s="11" t="s">
        <v>39</v>
      </c>
      <c r="F19" s="5">
        <v>21787.333333333336</v>
      </c>
      <c r="G19" s="5">
        <f t="shared" si="1"/>
        <v>167.59487179487181</v>
      </c>
      <c r="H19" s="5"/>
      <c r="I19" s="11" t="s">
        <v>16</v>
      </c>
      <c r="J19" s="5">
        <v>7620.666666666667</v>
      </c>
      <c r="K19" s="5">
        <f t="shared" si="2"/>
        <v>58.620512820512822</v>
      </c>
      <c r="M19" s="5">
        <f t="shared" si="3"/>
        <v>104.91647709725409</v>
      </c>
      <c r="N19" s="5"/>
      <c r="O19" s="10">
        <f t="shared" si="4"/>
        <v>36.697171129974954</v>
      </c>
      <c r="P19" s="6"/>
      <c r="Q19" s="6"/>
      <c r="R19" s="6"/>
    </row>
    <row r="20" spans="1:18" x14ac:dyDescent="0.25">
      <c r="A20" s="1" t="s">
        <v>13</v>
      </c>
      <c r="B20" s="5">
        <v>21885.235886615756</v>
      </c>
      <c r="C20" s="5">
        <f t="shared" si="0"/>
        <v>168.34796835858273</v>
      </c>
      <c r="D20" s="5"/>
      <c r="E20" s="11" t="s">
        <v>40</v>
      </c>
      <c r="F20" s="5">
        <v>20884.000000000004</v>
      </c>
      <c r="G20" s="5">
        <f t="shared" si="1"/>
        <v>160.64615384615388</v>
      </c>
      <c r="H20" s="5"/>
      <c r="I20" s="11" t="s">
        <v>17</v>
      </c>
      <c r="J20" s="5">
        <v>9940.6666666666661</v>
      </c>
      <c r="K20" s="5">
        <f t="shared" si="2"/>
        <v>76.466666666666654</v>
      </c>
      <c r="M20" s="5">
        <f t="shared" si="3"/>
        <v>100.5664931167523</v>
      </c>
      <c r="N20" s="5"/>
      <c r="O20" s="10">
        <f t="shared" si="4"/>
        <v>47.869085707204661</v>
      </c>
      <c r="P20" s="6"/>
      <c r="Q20" s="6"/>
      <c r="R20" s="6"/>
    </row>
    <row r="21" spans="1:18" x14ac:dyDescent="0.25">
      <c r="A21" s="1" t="s">
        <v>19</v>
      </c>
      <c r="B21" s="3">
        <f>AVERAGE(B17:B20)</f>
        <v>20766.36163794102</v>
      </c>
      <c r="C21" s="3">
        <f>AVERAGE(C17:C20)</f>
        <v>159.74124336877708</v>
      </c>
      <c r="E21" s="9" t="s">
        <v>19</v>
      </c>
      <c r="F21" s="3">
        <f>AVERAGE(F17:F20)</f>
        <v>20420.666666666668</v>
      </c>
      <c r="G21" s="3">
        <f>AVERAGE(G17:G20)</f>
        <v>157.08205128205128</v>
      </c>
      <c r="I21" s="9" t="s">
        <v>19</v>
      </c>
      <c r="J21" s="3">
        <f>AVERAGE(J17:J20)</f>
        <v>9028.1666666666679</v>
      </c>
      <c r="K21" s="3">
        <f>AVERAGE(K17:K20)</f>
        <v>69.447435897435895</v>
      </c>
      <c r="M21" s="3">
        <f t="shared" ref="M21:O21" si="5">AVERAGE(M17:M20)</f>
        <v>98.335320521587164</v>
      </c>
      <c r="O21" s="3">
        <f t="shared" si="5"/>
        <v>43.474959822841683</v>
      </c>
      <c r="P21" s="6"/>
      <c r="Q21" s="6"/>
      <c r="R21" s="6"/>
    </row>
    <row r="22" spans="1:18" x14ac:dyDescent="0.25">
      <c r="A22" s="1" t="s">
        <v>20</v>
      </c>
      <c r="B22" s="9">
        <f>STDEV(B17:B20)</f>
        <v>1300.2061485812287</v>
      </c>
      <c r="C22" s="9">
        <f>STDEV(C17:C20)</f>
        <v>10.001585758317148</v>
      </c>
      <c r="D22" s="1"/>
      <c r="E22" s="9" t="s">
        <v>20</v>
      </c>
      <c r="F22" s="9">
        <f>STDEV(F17:F20)</f>
        <v>1241.465680974324</v>
      </c>
      <c r="G22" s="9">
        <f>STDEV(G17:G20)</f>
        <v>9.5497360074947988</v>
      </c>
      <c r="H22" s="1"/>
      <c r="I22" s="9" t="s">
        <v>20</v>
      </c>
      <c r="J22" s="9">
        <f>STDEV(J17:J20)</f>
        <v>989.89851705822548</v>
      </c>
      <c r="K22" s="9">
        <f>STDEV(K17:K20)</f>
        <v>7.6146039773709635</v>
      </c>
      <c r="M22" s="9">
        <f t="shared" ref="M22:O22" si="6">STDEV(M17:M20)</f>
        <v>5.9782536803480397</v>
      </c>
      <c r="O22" s="9">
        <f t="shared" si="6"/>
        <v>4.7668369278883036</v>
      </c>
      <c r="P22" s="6"/>
      <c r="Q22" s="6"/>
      <c r="R22" s="6"/>
    </row>
    <row r="23" spans="1:18" x14ac:dyDescent="0.25">
      <c r="A23" s="1"/>
      <c r="B23" s="2"/>
      <c r="C23" s="2"/>
      <c r="D23" s="2"/>
      <c r="E23" s="9"/>
      <c r="F23" s="2"/>
      <c r="G23" s="2"/>
      <c r="H23" s="2"/>
      <c r="I23" s="9"/>
      <c r="J23" s="2"/>
      <c r="K23" s="2"/>
      <c r="M23" s="7"/>
      <c r="N23" s="6"/>
      <c r="O23" s="6"/>
      <c r="P23" s="6"/>
      <c r="Q23" s="6"/>
      <c r="R23" s="6"/>
    </row>
    <row r="24" spans="1:18" x14ac:dyDescent="0.25">
      <c r="A24" s="6"/>
      <c r="B24" s="6"/>
      <c r="C24" s="6"/>
      <c r="E24" s="7"/>
      <c r="F24" s="6"/>
      <c r="G24" s="6"/>
      <c r="H24" s="6"/>
      <c r="I24" s="7"/>
      <c r="J24" s="6"/>
      <c r="K24" s="6"/>
      <c r="L24" s="6"/>
      <c r="M24" s="7"/>
      <c r="N24" s="6"/>
      <c r="O24" s="6"/>
      <c r="P24" s="6"/>
      <c r="Q24" s="6"/>
      <c r="R24" s="6"/>
    </row>
    <row r="25" spans="1:18" x14ac:dyDescent="0.25">
      <c r="A25" s="1" t="s">
        <v>36</v>
      </c>
      <c r="B25" s="6"/>
      <c r="C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 x14ac:dyDescent="0.25">
      <c r="A26" s="6"/>
      <c r="B26" s="6"/>
      <c r="C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 x14ac:dyDescent="0.25">
      <c r="A27" s="6"/>
      <c r="B27" s="6"/>
      <c r="C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 x14ac:dyDescent="0.25">
      <c r="A28" s="6"/>
      <c r="B28" s="6"/>
      <c r="C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18" x14ac:dyDescent="0.25">
      <c r="A29" s="6"/>
      <c r="B29" s="6"/>
      <c r="C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18" x14ac:dyDescent="0.25"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74C0F-07B0-4478-840C-08FB644BD28D}">
  <dimension ref="A1:P25"/>
  <sheetViews>
    <sheetView workbookViewId="0">
      <selection activeCell="J4" sqref="J4"/>
    </sheetView>
  </sheetViews>
  <sheetFormatPr defaultRowHeight="15" x14ac:dyDescent="0.25"/>
  <cols>
    <col min="1" max="8" width="15" customWidth="1"/>
    <col min="9" max="9" width="9.42578125" customWidth="1"/>
    <col min="10" max="10" width="15" customWidth="1"/>
    <col min="11" max="11" width="13.85546875" customWidth="1"/>
    <col min="13" max="13" width="12" bestFit="1" customWidth="1"/>
  </cols>
  <sheetData>
    <row r="1" spans="1:16" s="1" customForma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16" x14ac:dyDescent="0.25">
      <c r="A2" t="s">
        <v>21</v>
      </c>
      <c r="B2" t="s">
        <v>33</v>
      </c>
      <c r="C2" t="s">
        <v>10</v>
      </c>
      <c r="D2">
        <v>78163502</v>
      </c>
      <c r="E2">
        <v>281121532</v>
      </c>
      <c r="F2">
        <v>6.26</v>
      </c>
      <c r="G2">
        <v>18186727</v>
      </c>
      <c r="H2" t="s">
        <v>34</v>
      </c>
      <c r="I2" s="5">
        <v>15.457510963902411</v>
      </c>
      <c r="J2" s="5">
        <v>52407.703213008041</v>
      </c>
    </row>
    <row r="3" spans="1:16" x14ac:dyDescent="0.25">
      <c r="A3" t="s">
        <v>21</v>
      </c>
      <c r="B3" t="s">
        <v>33</v>
      </c>
      <c r="C3" t="s">
        <v>11</v>
      </c>
      <c r="D3">
        <v>56633776</v>
      </c>
      <c r="E3">
        <v>300671268</v>
      </c>
      <c r="F3">
        <v>6.26</v>
      </c>
      <c r="G3">
        <v>16200127</v>
      </c>
      <c r="H3" t="s">
        <v>34</v>
      </c>
      <c r="I3" s="5">
        <v>18.559809315075121</v>
      </c>
      <c r="J3" s="5">
        <v>62748.697716917079</v>
      </c>
    </row>
    <row r="4" spans="1:16" x14ac:dyDescent="0.25">
      <c r="A4" t="s">
        <v>21</v>
      </c>
      <c r="B4" t="s">
        <v>33</v>
      </c>
      <c r="C4" t="s">
        <v>12</v>
      </c>
      <c r="D4">
        <v>66087046</v>
      </c>
      <c r="E4">
        <v>344216624</v>
      </c>
      <c r="F4">
        <v>6.26</v>
      </c>
      <c r="G4">
        <v>16104528</v>
      </c>
      <c r="H4" t="s">
        <v>34</v>
      </c>
      <c r="I4" s="5">
        <v>21.373903289807686</v>
      </c>
      <c r="J4" s="5">
        <v>72129.010966025628</v>
      </c>
    </row>
    <row r="5" spans="1:16" x14ac:dyDescent="0.25">
      <c r="A5" t="s">
        <v>21</v>
      </c>
      <c r="B5" t="s">
        <v>33</v>
      </c>
      <c r="C5" t="s">
        <v>13</v>
      </c>
      <c r="D5">
        <v>67737296</v>
      </c>
      <c r="E5">
        <v>297758252</v>
      </c>
      <c r="F5">
        <v>6.26</v>
      </c>
      <c r="G5">
        <v>17461262</v>
      </c>
      <c r="H5" t="s">
        <v>34</v>
      </c>
      <c r="I5" s="5">
        <v>17.052504681505837</v>
      </c>
      <c r="J5" s="5">
        <v>57724.348938352799</v>
      </c>
    </row>
    <row r="6" spans="1:16" x14ac:dyDescent="0.25">
      <c r="A6" t="s">
        <v>21</v>
      </c>
      <c r="B6" t="s">
        <v>33</v>
      </c>
      <c r="C6" t="s">
        <v>37</v>
      </c>
      <c r="D6">
        <v>9124443</v>
      </c>
      <c r="E6">
        <v>24132205</v>
      </c>
      <c r="F6">
        <v>6.26</v>
      </c>
      <c r="G6">
        <v>1340768</v>
      </c>
      <c r="H6" t="s">
        <v>34</v>
      </c>
      <c r="I6" s="5">
        <v>17.998999999999999</v>
      </c>
      <c r="J6" s="5">
        <v>60879.333333333336</v>
      </c>
    </row>
    <row r="7" spans="1:16" x14ac:dyDescent="0.25">
      <c r="A7" t="s">
        <v>21</v>
      </c>
      <c r="B7" t="s">
        <v>33</v>
      </c>
      <c r="C7" t="s">
        <v>38</v>
      </c>
      <c r="D7">
        <v>9236861</v>
      </c>
      <c r="E7">
        <v>25273041</v>
      </c>
      <c r="F7">
        <v>6.27</v>
      </c>
      <c r="G7">
        <v>1289776</v>
      </c>
      <c r="H7" t="s">
        <v>34</v>
      </c>
      <c r="I7" s="5">
        <v>19.594999999999999</v>
      </c>
      <c r="J7" s="5">
        <v>66199.333333333343</v>
      </c>
    </row>
    <row r="8" spans="1:16" x14ac:dyDescent="0.25">
      <c r="A8" t="s">
        <v>21</v>
      </c>
      <c r="B8" t="s">
        <v>33</v>
      </c>
      <c r="C8" t="s">
        <v>39</v>
      </c>
      <c r="D8">
        <v>9699755</v>
      </c>
      <c r="E8">
        <v>27456609</v>
      </c>
      <c r="F8">
        <v>6.27</v>
      </c>
      <c r="G8">
        <v>1151959</v>
      </c>
      <c r="H8" t="s">
        <v>34</v>
      </c>
      <c r="I8" s="5">
        <v>23.835000000000001</v>
      </c>
      <c r="J8" s="5">
        <v>80332.666666666686</v>
      </c>
    </row>
    <row r="9" spans="1:16" x14ac:dyDescent="0.25">
      <c r="A9" t="s">
        <v>21</v>
      </c>
      <c r="B9" t="s">
        <v>33</v>
      </c>
      <c r="C9" t="s">
        <v>40</v>
      </c>
      <c r="D9">
        <v>11640273</v>
      </c>
      <c r="E9">
        <v>31772411</v>
      </c>
      <c r="F9">
        <v>6.26</v>
      </c>
      <c r="G9">
        <v>1423361</v>
      </c>
      <c r="H9" t="s">
        <v>34</v>
      </c>
      <c r="I9" s="5">
        <v>22.321999999999999</v>
      </c>
      <c r="J9" s="5">
        <v>75289.333333333343</v>
      </c>
    </row>
    <row r="10" spans="1:16" x14ac:dyDescent="0.25">
      <c r="A10" t="s">
        <v>21</v>
      </c>
      <c r="B10" t="s">
        <v>33</v>
      </c>
      <c r="C10" t="s">
        <v>14</v>
      </c>
      <c r="D10">
        <v>11382743</v>
      </c>
      <c r="E10">
        <v>32615101</v>
      </c>
      <c r="F10">
        <v>6.26</v>
      </c>
      <c r="G10">
        <v>3545994</v>
      </c>
      <c r="H10" t="s">
        <v>34</v>
      </c>
      <c r="I10" s="5">
        <v>9.1980000000000004</v>
      </c>
      <c r="J10" s="5">
        <v>31542.666666666668</v>
      </c>
    </row>
    <row r="11" spans="1:16" x14ac:dyDescent="0.25">
      <c r="A11" t="s">
        <v>21</v>
      </c>
      <c r="B11" t="s">
        <v>33</v>
      </c>
      <c r="C11" t="s">
        <v>15</v>
      </c>
      <c r="D11">
        <v>12982994</v>
      </c>
      <c r="E11">
        <v>36125898</v>
      </c>
      <c r="F11">
        <v>6.27</v>
      </c>
      <c r="G11">
        <v>3723266</v>
      </c>
      <c r="H11" t="s">
        <v>34</v>
      </c>
      <c r="I11" s="5">
        <v>9.7029999999999994</v>
      </c>
      <c r="J11" s="5">
        <v>33226</v>
      </c>
    </row>
    <row r="12" spans="1:16" x14ac:dyDescent="0.25">
      <c r="A12" t="s">
        <v>21</v>
      </c>
      <c r="B12" t="s">
        <v>33</v>
      </c>
      <c r="C12" t="s">
        <v>16</v>
      </c>
      <c r="D12">
        <v>8632268</v>
      </c>
      <c r="E12">
        <v>27152112</v>
      </c>
      <c r="F12">
        <v>6.26</v>
      </c>
      <c r="G12">
        <v>3701512</v>
      </c>
      <c r="H12" t="s">
        <v>34</v>
      </c>
      <c r="I12" s="5">
        <v>7.335</v>
      </c>
      <c r="J12" s="5">
        <v>25332.666666666668</v>
      </c>
    </row>
    <row r="13" spans="1:16" x14ac:dyDescent="0.25">
      <c r="A13" t="s">
        <v>21</v>
      </c>
      <c r="B13" t="s">
        <v>33</v>
      </c>
      <c r="C13" t="s">
        <v>17</v>
      </c>
      <c r="D13">
        <v>13272598</v>
      </c>
      <c r="E13">
        <v>37291844</v>
      </c>
      <c r="F13">
        <v>6.26</v>
      </c>
      <c r="G13">
        <v>3985090</v>
      </c>
      <c r="H13" t="s">
        <v>34</v>
      </c>
      <c r="I13" s="5">
        <v>9.3580000000000005</v>
      </c>
      <c r="J13" s="5">
        <v>32076.000000000004</v>
      </c>
    </row>
    <row r="15" spans="1:16" x14ac:dyDescent="0.25">
      <c r="A15" s="6"/>
      <c r="B15" s="6"/>
      <c r="C15" s="6"/>
      <c r="D15" s="6"/>
    </row>
    <row r="16" spans="1:16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18</v>
      </c>
      <c r="J16" s="1" t="s">
        <v>34</v>
      </c>
      <c r="K16" s="1" t="s">
        <v>35</v>
      </c>
      <c r="M16" s="12" t="s">
        <v>42</v>
      </c>
      <c r="N16" s="13"/>
      <c r="O16" s="12" t="s">
        <v>43</v>
      </c>
      <c r="P16" s="6"/>
    </row>
    <row r="17" spans="1:16" x14ac:dyDescent="0.25">
      <c r="A17" s="1" t="s">
        <v>10</v>
      </c>
      <c r="B17" s="5">
        <v>52407.703213008041</v>
      </c>
      <c r="C17" s="5">
        <f>(B17/0.13)*0.001</f>
        <v>403.13617856160027</v>
      </c>
      <c r="D17" s="5"/>
      <c r="E17" s="11" t="s">
        <v>37</v>
      </c>
      <c r="F17" s="5">
        <v>60879.333333333336</v>
      </c>
      <c r="G17" s="5">
        <f>(F17/0.13)*0.001</f>
        <v>468.30256410256413</v>
      </c>
      <c r="H17" s="5"/>
      <c r="I17" s="11" t="s">
        <v>14</v>
      </c>
      <c r="J17" s="5">
        <v>31542.666666666668</v>
      </c>
      <c r="K17" s="5">
        <f>(J17/0.13)*0.001</f>
        <v>242.63589743589745</v>
      </c>
      <c r="M17" s="5">
        <f>(F17/61252.44)*100</f>
        <v>99.390870524232724</v>
      </c>
      <c r="N17" s="5"/>
      <c r="O17" s="10">
        <f>(J17/61252.44)*100</f>
        <v>51.496179852862454</v>
      </c>
      <c r="P17" s="6"/>
    </row>
    <row r="18" spans="1:16" x14ac:dyDescent="0.25">
      <c r="A18" s="1" t="s">
        <v>11</v>
      </c>
      <c r="B18" s="5">
        <v>62748.697716917079</v>
      </c>
      <c r="C18" s="5">
        <f t="shared" ref="C18:C20" si="0">(B18/0.13)*0.001</f>
        <v>482.68229013013138</v>
      </c>
      <c r="D18" s="5"/>
      <c r="E18" s="11" t="s">
        <v>38</v>
      </c>
      <c r="F18" s="5">
        <v>66199.333333333343</v>
      </c>
      <c r="G18" s="5">
        <f t="shared" ref="G18:G20" si="1">(F18/0.13)*0.001</f>
        <v>509.2256410256411</v>
      </c>
      <c r="H18" s="5"/>
      <c r="I18" s="11" t="s">
        <v>15</v>
      </c>
      <c r="J18" s="5">
        <v>33226</v>
      </c>
      <c r="K18" s="5">
        <f t="shared" ref="K18:K20" si="2">(J18/0.13)*0.001</f>
        <v>255.58461538461538</v>
      </c>
      <c r="M18" s="5">
        <f t="shared" ref="M18:M20" si="3">(F18/61252.44)*100</f>
        <v>108.07623881323478</v>
      </c>
      <c r="N18" s="5"/>
      <c r="O18" s="10">
        <f t="shared" ref="O18:O20" si="4">(J18/61252.44)*100</f>
        <v>54.244369693680774</v>
      </c>
      <c r="P18" s="6"/>
    </row>
    <row r="19" spans="1:16" x14ac:dyDescent="0.25">
      <c r="A19" s="1" t="s">
        <v>12</v>
      </c>
      <c r="B19" s="5">
        <v>72129.010966025628</v>
      </c>
      <c r="C19" s="5">
        <f t="shared" si="0"/>
        <v>554.83854589250484</v>
      </c>
      <c r="D19" s="5"/>
      <c r="E19" s="11" t="s">
        <v>39</v>
      </c>
      <c r="F19" s="5">
        <v>80332.666666666686</v>
      </c>
      <c r="G19" s="5">
        <f t="shared" si="1"/>
        <v>617.94358974358988</v>
      </c>
      <c r="H19" s="5"/>
      <c r="I19" s="11" t="s">
        <v>16</v>
      </c>
      <c r="J19" s="5">
        <v>25332.666666666668</v>
      </c>
      <c r="K19" s="5">
        <f t="shared" si="2"/>
        <v>194.86666666666667</v>
      </c>
      <c r="M19" s="5">
        <f t="shared" si="3"/>
        <v>131.15014955594697</v>
      </c>
      <c r="N19" s="5"/>
      <c r="O19" s="10">
        <f t="shared" si="4"/>
        <v>41.357808222279253</v>
      </c>
      <c r="P19" s="6"/>
    </row>
    <row r="20" spans="1:16" x14ac:dyDescent="0.25">
      <c r="A20" s="1" t="s">
        <v>13</v>
      </c>
      <c r="B20" s="5">
        <v>57724.348938352799</v>
      </c>
      <c r="C20" s="5">
        <f t="shared" si="0"/>
        <v>444.03345337194463</v>
      </c>
      <c r="D20" s="5"/>
      <c r="E20" s="11" t="s">
        <v>40</v>
      </c>
      <c r="F20" s="5">
        <v>75289.333333333343</v>
      </c>
      <c r="G20" s="5">
        <f t="shared" si="1"/>
        <v>579.14871794871806</v>
      </c>
      <c r="H20" s="5"/>
      <c r="I20" s="11" t="s">
        <v>17</v>
      </c>
      <c r="J20" s="5">
        <v>32076.000000000004</v>
      </c>
      <c r="K20" s="5">
        <f t="shared" si="2"/>
        <v>246.73846153846156</v>
      </c>
      <c r="M20" s="5">
        <f t="shared" si="3"/>
        <v>122.91646395365368</v>
      </c>
      <c r="N20" s="5"/>
      <c r="O20" s="10">
        <f t="shared" si="4"/>
        <v>52.366893465794995</v>
      </c>
      <c r="P20" s="6"/>
    </row>
    <row r="21" spans="1:16" x14ac:dyDescent="0.25">
      <c r="A21" s="1" t="s">
        <v>19</v>
      </c>
      <c r="B21" s="3">
        <f>AVERAGE(B17:B20)</f>
        <v>61252.440208575885</v>
      </c>
      <c r="C21" s="3">
        <f>AVERAGE(C17:C20)</f>
        <v>471.17261698904531</v>
      </c>
      <c r="E21" s="9" t="s">
        <v>19</v>
      </c>
      <c r="F21" s="3">
        <f>AVERAGE(F17:F20)</f>
        <v>70675.166666666686</v>
      </c>
      <c r="G21" s="3">
        <f>AVERAGE(G17:G20)</f>
        <v>543.65512820512822</v>
      </c>
      <c r="I21" s="9" t="s">
        <v>19</v>
      </c>
      <c r="J21" s="3">
        <f>AVERAGE(J17:J20)</f>
        <v>30544.333333333336</v>
      </c>
      <c r="K21" s="3">
        <f>AVERAGE(K17:K20)</f>
        <v>234.95641025641027</v>
      </c>
      <c r="M21" s="3">
        <f t="shared" ref="M21:O21" si="5">AVERAGE(M17:M20)</f>
        <v>115.38343071176703</v>
      </c>
      <c r="O21" s="3">
        <f t="shared" si="5"/>
        <v>49.866312808654371</v>
      </c>
      <c r="P21" s="6"/>
    </row>
    <row r="22" spans="1:16" x14ac:dyDescent="0.25">
      <c r="A22" s="1" t="s">
        <v>20</v>
      </c>
      <c r="B22" s="9">
        <f>STDEV(B17:B20)</f>
        <v>8390.7762554062792</v>
      </c>
      <c r="C22" s="9">
        <f>STDEV(C17:C20)</f>
        <v>64.544432733893842</v>
      </c>
      <c r="D22" s="1"/>
      <c r="E22" s="9" t="s">
        <v>20</v>
      </c>
      <c r="F22" s="9">
        <f>STDEV(F17:F20)</f>
        <v>8766.3993938978201</v>
      </c>
      <c r="G22" s="9">
        <f>STDEV(G17:G20)</f>
        <v>67.433841491522969</v>
      </c>
      <c r="H22" s="1"/>
      <c r="I22" s="9" t="s">
        <v>20</v>
      </c>
      <c r="J22" s="9">
        <f>STDEV(J17:J20)</f>
        <v>3544.7368392109483</v>
      </c>
      <c r="K22" s="9">
        <f>STDEV(K17:K20)</f>
        <v>27.267206455468944</v>
      </c>
      <c r="M22" s="9">
        <f t="shared" ref="M22:O22" si="6">STDEV(M17:M20)</f>
        <v>14.31191866625711</v>
      </c>
      <c r="O22" s="9">
        <f t="shared" si="6"/>
        <v>5.7870949128082589</v>
      </c>
      <c r="P22" s="6"/>
    </row>
    <row r="23" spans="1:16" x14ac:dyDescent="0.25">
      <c r="A23" s="1"/>
      <c r="B23" s="2"/>
      <c r="C23" s="2"/>
      <c r="E23" s="9"/>
      <c r="F23" s="2"/>
      <c r="G23" s="2"/>
      <c r="H23" s="2"/>
      <c r="I23" s="9"/>
      <c r="J23" s="2"/>
      <c r="K23" s="2"/>
      <c r="M23" s="7"/>
      <c r="N23" s="6"/>
      <c r="O23" s="6"/>
      <c r="P23" s="6"/>
    </row>
    <row r="24" spans="1:16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x14ac:dyDescent="0.25">
      <c r="A25" s="1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0DD0C-858F-4673-9AB8-A40B4CB696CE}">
  <dimension ref="A1:Q25"/>
  <sheetViews>
    <sheetView workbookViewId="0">
      <selection activeCell="J7" sqref="J7"/>
    </sheetView>
  </sheetViews>
  <sheetFormatPr defaultRowHeight="15" x14ac:dyDescent="0.25"/>
  <cols>
    <col min="1" max="10" width="15" customWidth="1"/>
    <col min="11" max="11" width="13.42578125" customWidth="1"/>
    <col min="15" max="15" width="11.7109375" customWidth="1"/>
  </cols>
  <sheetData>
    <row r="1" spans="1:17" s="1" customForma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17" x14ac:dyDescent="0.25">
      <c r="A2" t="s">
        <v>22</v>
      </c>
      <c r="B2" t="s">
        <v>33</v>
      </c>
      <c r="C2" t="s">
        <v>10</v>
      </c>
      <c r="D2">
        <v>13730403</v>
      </c>
      <c r="E2">
        <v>255004210</v>
      </c>
      <c r="F2">
        <v>7.57</v>
      </c>
      <c r="G2">
        <v>18186727</v>
      </c>
      <c r="H2" t="s">
        <v>34</v>
      </c>
      <c r="I2" s="5">
        <v>14.021445969909815</v>
      </c>
      <c r="J2" s="5">
        <v>480668.19899699383</v>
      </c>
    </row>
    <row r="3" spans="1:17" x14ac:dyDescent="0.25">
      <c r="A3" t="s">
        <v>22</v>
      </c>
      <c r="B3" t="s">
        <v>33</v>
      </c>
      <c r="C3" t="s">
        <v>11</v>
      </c>
      <c r="D3">
        <v>24590473</v>
      </c>
      <c r="E3">
        <v>257018735</v>
      </c>
      <c r="F3">
        <v>7.57</v>
      </c>
      <c r="G3">
        <v>16200127</v>
      </c>
      <c r="H3" t="s">
        <v>34</v>
      </c>
      <c r="I3" s="5">
        <v>15.865229636780008</v>
      </c>
      <c r="J3" s="5">
        <v>542127.65455933346</v>
      </c>
    </row>
    <row r="4" spans="1:17" x14ac:dyDescent="0.25">
      <c r="A4" t="s">
        <v>22</v>
      </c>
      <c r="B4" t="s">
        <v>33</v>
      </c>
      <c r="C4" t="s">
        <v>12</v>
      </c>
      <c r="D4">
        <v>37112779</v>
      </c>
      <c r="E4">
        <v>259358980</v>
      </c>
      <c r="F4">
        <v>7.57</v>
      </c>
      <c r="G4">
        <v>16104528</v>
      </c>
      <c r="H4" t="s">
        <v>34</v>
      </c>
      <c r="I4" s="5">
        <v>16.104724087536127</v>
      </c>
      <c r="J4" s="5">
        <v>550110.80291787081</v>
      </c>
    </row>
    <row r="5" spans="1:17" x14ac:dyDescent="0.25">
      <c r="A5" t="s">
        <v>22</v>
      </c>
      <c r="B5" t="s">
        <v>33</v>
      </c>
      <c r="C5" t="s">
        <v>13</v>
      </c>
      <c r="D5">
        <v>53732117</v>
      </c>
      <c r="E5">
        <v>267504557</v>
      </c>
      <c r="F5">
        <v>7.57</v>
      </c>
      <c r="G5">
        <v>17461262</v>
      </c>
      <c r="H5" t="s">
        <v>34</v>
      </c>
      <c r="I5" s="5">
        <v>15.319886787106224</v>
      </c>
      <c r="J5" s="5">
        <v>523949.55957020744</v>
      </c>
      <c r="M5" s="4"/>
    </row>
    <row r="6" spans="1:17" x14ac:dyDescent="0.25">
      <c r="A6" t="s">
        <v>22</v>
      </c>
      <c r="B6" t="s">
        <v>33</v>
      </c>
      <c r="C6" t="s">
        <v>37</v>
      </c>
      <c r="D6">
        <v>15763136</v>
      </c>
      <c r="E6">
        <v>20977134</v>
      </c>
      <c r="F6">
        <v>7.57</v>
      </c>
      <c r="G6">
        <v>1340768</v>
      </c>
      <c r="H6" t="s">
        <v>34</v>
      </c>
      <c r="I6" s="5">
        <v>15.645610575431395</v>
      </c>
      <c r="J6" s="5">
        <v>534807.0191810464</v>
      </c>
    </row>
    <row r="7" spans="1:17" x14ac:dyDescent="0.25">
      <c r="A7" t="s">
        <v>22</v>
      </c>
      <c r="B7" t="s">
        <v>33</v>
      </c>
      <c r="C7" t="s">
        <v>38</v>
      </c>
      <c r="D7">
        <v>13991273</v>
      </c>
      <c r="E7">
        <v>21304817</v>
      </c>
      <c r="F7">
        <v>7.57</v>
      </c>
      <c r="G7">
        <v>1289776</v>
      </c>
      <c r="H7" t="s">
        <v>34</v>
      </c>
      <c r="I7" s="5">
        <v>16.518230297353959</v>
      </c>
      <c r="J7" s="5">
        <v>563894.34324513189</v>
      </c>
      <c r="M7" s="4"/>
    </row>
    <row r="8" spans="1:17" x14ac:dyDescent="0.25">
      <c r="A8" t="s">
        <v>22</v>
      </c>
      <c r="B8" t="s">
        <v>33</v>
      </c>
      <c r="C8" t="s">
        <v>39</v>
      </c>
      <c r="D8">
        <v>14384922</v>
      </c>
      <c r="E8">
        <v>18587305</v>
      </c>
      <c r="F8">
        <v>7.57</v>
      </c>
      <c r="G8">
        <v>1151959</v>
      </c>
      <c r="H8" t="s">
        <v>34</v>
      </c>
      <c r="I8" s="5">
        <v>16.135387630983395</v>
      </c>
      <c r="J8" s="5">
        <v>551132.92103277973</v>
      </c>
    </row>
    <row r="9" spans="1:17" x14ac:dyDescent="0.25">
      <c r="A9" t="s">
        <v>22</v>
      </c>
      <c r="B9" t="s">
        <v>33</v>
      </c>
      <c r="C9" t="s">
        <v>40</v>
      </c>
      <c r="D9">
        <v>17563964</v>
      </c>
      <c r="E9">
        <v>22484503</v>
      </c>
      <c r="F9">
        <v>7.57</v>
      </c>
      <c r="G9">
        <v>1423361</v>
      </c>
      <c r="H9" t="s">
        <v>34</v>
      </c>
      <c r="I9" s="5">
        <v>15.796767650652225</v>
      </c>
      <c r="J9" s="5">
        <v>539845.58835507405</v>
      </c>
    </row>
    <row r="10" spans="1:17" x14ac:dyDescent="0.25">
      <c r="A10" t="s">
        <v>22</v>
      </c>
      <c r="B10" t="s">
        <v>33</v>
      </c>
      <c r="C10" t="s">
        <v>14</v>
      </c>
      <c r="D10">
        <v>16619204</v>
      </c>
      <c r="E10">
        <v>36642888</v>
      </c>
      <c r="F10">
        <v>7.57</v>
      </c>
      <c r="G10">
        <v>3545994</v>
      </c>
      <c r="H10" t="s">
        <v>34</v>
      </c>
      <c r="I10" s="5">
        <v>10.333601241288056</v>
      </c>
      <c r="J10" s="5">
        <v>357740.04137626855</v>
      </c>
    </row>
    <row r="11" spans="1:17" x14ac:dyDescent="0.25">
      <c r="A11" t="s">
        <v>22</v>
      </c>
      <c r="B11" t="s">
        <v>33</v>
      </c>
      <c r="C11" t="s">
        <v>15</v>
      </c>
      <c r="D11">
        <v>16487074</v>
      </c>
      <c r="E11">
        <v>35712142</v>
      </c>
      <c r="F11">
        <v>7.57</v>
      </c>
      <c r="G11">
        <v>3723266</v>
      </c>
      <c r="H11" t="s">
        <v>34</v>
      </c>
      <c r="I11" s="5">
        <v>9.5916171447326093</v>
      </c>
      <c r="J11" s="5">
        <v>333007.23815775366</v>
      </c>
    </row>
    <row r="12" spans="1:17" x14ac:dyDescent="0.25">
      <c r="A12" t="s">
        <v>22</v>
      </c>
      <c r="B12" t="s">
        <v>33</v>
      </c>
      <c r="C12" t="s">
        <v>16</v>
      </c>
      <c r="D12">
        <v>11957145</v>
      </c>
      <c r="E12">
        <v>39632180</v>
      </c>
      <c r="F12">
        <v>7.57</v>
      </c>
      <c r="G12">
        <v>3701512</v>
      </c>
      <c r="H12" t="s">
        <v>34</v>
      </c>
      <c r="I12" s="5">
        <v>10.707024588870711</v>
      </c>
      <c r="J12" s="5">
        <v>370187.48629569035</v>
      </c>
    </row>
    <row r="13" spans="1:17" x14ac:dyDescent="0.25">
      <c r="A13" t="s">
        <v>22</v>
      </c>
      <c r="B13" t="s">
        <v>33</v>
      </c>
      <c r="C13" t="s">
        <v>17</v>
      </c>
      <c r="D13">
        <v>19796800</v>
      </c>
      <c r="E13">
        <v>45777900</v>
      </c>
      <c r="F13">
        <v>7.57</v>
      </c>
      <c r="G13">
        <v>3985090</v>
      </c>
      <c r="H13" t="s">
        <v>34</v>
      </c>
      <c r="I13" s="5">
        <v>11.487293887967398</v>
      </c>
      <c r="J13" s="5">
        <v>396196.46293224662</v>
      </c>
    </row>
    <row r="15" spans="1:17" x14ac:dyDescent="0.25">
      <c r="A15" s="6"/>
      <c r="B15" s="6"/>
      <c r="C15" s="6"/>
    </row>
    <row r="16" spans="1:17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18</v>
      </c>
      <c r="J16" s="1" t="s">
        <v>34</v>
      </c>
      <c r="K16" s="1" t="s">
        <v>35</v>
      </c>
      <c r="M16" s="12" t="s">
        <v>42</v>
      </c>
      <c r="N16" s="13"/>
      <c r="O16" s="12" t="s">
        <v>43</v>
      </c>
      <c r="P16" s="6"/>
      <c r="Q16" s="6"/>
    </row>
    <row r="17" spans="1:17" x14ac:dyDescent="0.25">
      <c r="A17" s="1" t="s">
        <v>10</v>
      </c>
      <c r="B17" s="5">
        <v>480668.19899699383</v>
      </c>
      <c r="C17" s="5">
        <f>(B17/0.13)*0.001</f>
        <v>3697.44768459226</v>
      </c>
      <c r="D17" s="5"/>
      <c r="E17" s="11" t="s">
        <v>37</v>
      </c>
      <c r="F17" s="5">
        <v>534807.0191810464</v>
      </c>
      <c r="G17" s="5">
        <f>(F17/0.13)*0.001</f>
        <v>4113.9001475465111</v>
      </c>
      <c r="H17" s="5"/>
      <c r="I17" s="11" t="s">
        <v>14</v>
      </c>
      <c r="J17" s="5">
        <v>357740.04137626855</v>
      </c>
      <c r="K17" s="5">
        <f>(J17/0.13)*0.001</f>
        <v>2751.846472125143</v>
      </c>
      <c r="M17" s="5">
        <f>(F17/524214.05)*100</f>
        <v>102.02073354978684</v>
      </c>
      <c r="N17" s="5"/>
      <c r="O17" s="10">
        <f>(J17/524214.05)*100</f>
        <v>68.243123467650008</v>
      </c>
      <c r="P17" s="6"/>
      <c r="Q17" s="6"/>
    </row>
    <row r="18" spans="1:17" x14ac:dyDescent="0.25">
      <c r="A18" s="1" t="s">
        <v>11</v>
      </c>
      <c r="B18" s="5">
        <v>542127.65455933346</v>
      </c>
      <c r="C18" s="5">
        <f t="shared" ref="C18:C20" si="0">(B18/0.13)*0.001</f>
        <v>4170.2127273794877</v>
      </c>
      <c r="D18" s="5"/>
      <c r="E18" s="11" t="s">
        <v>38</v>
      </c>
      <c r="F18" s="5">
        <v>563894.34324513189</v>
      </c>
      <c r="G18" s="5">
        <f t="shared" ref="G18" si="1">(F18/0.13)*0.001</f>
        <v>4337.6487941933219</v>
      </c>
      <c r="H18" s="5"/>
      <c r="I18" s="11" t="s">
        <v>15</v>
      </c>
      <c r="J18" s="5">
        <v>333007.23815775366</v>
      </c>
      <c r="K18" s="5">
        <f t="shared" ref="K18:K20" si="2">(J18/0.13)*0.001</f>
        <v>2561.5941396750281</v>
      </c>
      <c r="M18" s="5">
        <f t="shared" ref="M18:M20" si="3">(F18/524214.05)*100</f>
        <v>107.56948297076964</v>
      </c>
      <c r="N18" s="5"/>
      <c r="O18" s="10">
        <f t="shared" ref="O18:O20" si="4">(J18/524214.05)*100</f>
        <v>63.525050150363896</v>
      </c>
      <c r="P18" s="6"/>
      <c r="Q18" s="6"/>
    </row>
    <row r="19" spans="1:17" x14ac:dyDescent="0.25">
      <c r="A19" s="1" t="s">
        <v>12</v>
      </c>
      <c r="B19" s="5">
        <v>550110.80291787081</v>
      </c>
      <c r="C19" s="5">
        <f t="shared" si="0"/>
        <v>4231.6215609066985</v>
      </c>
      <c r="D19" s="5"/>
      <c r="E19" s="11" t="s">
        <v>39</v>
      </c>
      <c r="F19" s="5">
        <v>551132.92103277973</v>
      </c>
      <c r="G19" s="5">
        <f>(F19/0.13)*0.001</f>
        <v>4239.4840079444593</v>
      </c>
      <c r="H19" s="5"/>
      <c r="I19" s="11" t="s">
        <v>16</v>
      </c>
      <c r="J19" s="5">
        <v>370187.48629569035</v>
      </c>
      <c r="K19" s="5">
        <f t="shared" si="2"/>
        <v>2847.5960484283873</v>
      </c>
      <c r="M19" s="5">
        <f t="shared" si="3"/>
        <v>105.13509148272155</v>
      </c>
      <c r="N19" s="5"/>
      <c r="O19" s="10">
        <f t="shared" si="4"/>
        <v>70.617620091580974</v>
      </c>
      <c r="P19" s="6"/>
      <c r="Q19" s="6"/>
    </row>
    <row r="20" spans="1:17" x14ac:dyDescent="0.25">
      <c r="A20" s="1" t="s">
        <v>13</v>
      </c>
      <c r="B20" s="5">
        <v>523949.55957020744</v>
      </c>
      <c r="C20" s="5">
        <f t="shared" si="0"/>
        <v>4030.3812274631341</v>
      </c>
      <c r="D20" s="5"/>
      <c r="E20" s="11" t="s">
        <v>40</v>
      </c>
      <c r="F20" s="5">
        <v>539845.58835507405</v>
      </c>
      <c r="G20" s="5">
        <f>(F20/0.13)*0.001</f>
        <v>4152.6583719621085</v>
      </c>
      <c r="H20" s="5"/>
      <c r="I20" s="11" t="s">
        <v>17</v>
      </c>
      <c r="J20" s="5">
        <v>396196.46293224662</v>
      </c>
      <c r="K20" s="5">
        <f t="shared" si="2"/>
        <v>3047.6650994788201</v>
      </c>
      <c r="M20" s="5">
        <f t="shared" si="3"/>
        <v>102.98189992333744</v>
      </c>
      <c r="N20" s="5"/>
      <c r="O20" s="10">
        <f t="shared" si="4"/>
        <v>75.579138508829857</v>
      </c>
      <c r="P20" s="6"/>
      <c r="Q20" s="6"/>
    </row>
    <row r="21" spans="1:17" x14ac:dyDescent="0.25">
      <c r="A21" s="1" t="s">
        <v>19</v>
      </c>
      <c r="B21" s="3">
        <f>AVERAGE(B17:B20)</f>
        <v>524214.05401110143</v>
      </c>
      <c r="C21" s="3">
        <f>AVERAGE(C17:C20)</f>
        <v>4032.4158000853949</v>
      </c>
      <c r="E21" s="9" t="s">
        <v>19</v>
      </c>
      <c r="F21" s="3">
        <f>AVERAGE(F17:F20)</f>
        <v>547419.96795350802</v>
      </c>
      <c r="G21" s="3">
        <f>AVERAGE(G17:G20)</f>
        <v>4210.9228304116004</v>
      </c>
      <c r="I21" s="9" t="s">
        <v>19</v>
      </c>
      <c r="J21" s="3">
        <f>AVERAGE(J17:J20)</f>
        <v>364282.80719048984</v>
      </c>
      <c r="K21" s="3">
        <f>AVERAGE(K17:K20)</f>
        <v>2802.1754399268448</v>
      </c>
      <c r="M21" s="3">
        <f t="shared" ref="M21:O21" si="5">AVERAGE(M17:M20)</f>
        <v>104.42680198165387</v>
      </c>
      <c r="O21" s="3">
        <f t="shared" si="5"/>
        <v>69.491233054606198</v>
      </c>
      <c r="P21" s="6"/>
      <c r="Q21" s="6"/>
    </row>
    <row r="22" spans="1:17" x14ac:dyDescent="0.25">
      <c r="A22" s="1" t="s">
        <v>20</v>
      </c>
      <c r="B22" s="9">
        <f>STDEV(B17:B20)</f>
        <v>31026.065035497835</v>
      </c>
      <c r="C22" s="9">
        <f>STDEV(C17:C20)</f>
        <v>238.66203873459875</v>
      </c>
      <c r="D22" s="1"/>
      <c r="E22" s="9" t="s">
        <v>20</v>
      </c>
      <c r="F22" s="9">
        <f>STDEV(F17:F20)</f>
        <v>12931.212431632932</v>
      </c>
      <c r="G22" s="9">
        <f>STDEV(G17:G20)</f>
        <v>99.470864858714521</v>
      </c>
      <c r="H22" s="1"/>
      <c r="I22" s="9" t="s">
        <v>20</v>
      </c>
      <c r="J22" s="9">
        <f>STDEV(J17:J20)</f>
        <v>26295.219216681107</v>
      </c>
      <c r="K22" s="9">
        <f>STDEV(K17:K20)</f>
        <v>202.2709170513931</v>
      </c>
      <c r="M22" s="9">
        <f t="shared" ref="M22:O22" si="6">STDEV(M17:M20)</f>
        <v>2.4667809707948343</v>
      </c>
      <c r="O22" s="9">
        <f t="shared" si="6"/>
        <v>5.0161225584627296</v>
      </c>
      <c r="P22" s="6"/>
      <c r="Q22" s="6"/>
    </row>
    <row r="23" spans="1:17" x14ac:dyDescent="0.25">
      <c r="A23" s="1"/>
      <c r="B23" s="2"/>
      <c r="C23" s="2"/>
      <c r="D23" s="2"/>
      <c r="E23" s="9"/>
      <c r="F23" s="2"/>
      <c r="G23" s="2"/>
      <c r="I23" s="9"/>
      <c r="J23" s="2"/>
      <c r="M23" s="7"/>
      <c r="N23" s="6"/>
      <c r="O23" s="6"/>
      <c r="P23" s="6"/>
      <c r="Q23" s="6"/>
    </row>
    <row r="24" spans="1:17" x14ac:dyDescent="0.25">
      <c r="A24" s="6"/>
      <c r="B24" s="6"/>
      <c r="C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 s="1" t="s">
        <v>36</v>
      </c>
      <c r="B25" s="6"/>
      <c r="C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FF358-6D43-4A86-8A44-04E08B226D02}">
  <dimension ref="A1:Q26"/>
  <sheetViews>
    <sheetView workbookViewId="0">
      <selection activeCell="J3" sqref="J3"/>
    </sheetView>
  </sheetViews>
  <sheetFormatPr defaultRowHeight="15" x14ac:dyDescent="0.25"/>
  <cols>
    <col min="1" max="10" width="15" customWidth="1"/>
  </cols>
  <sheetData>
    <row r="1" spans="1:17" s="1" customForma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17" x14ac:dyDescent="0.25">
      <c r="A2" t="s">
        <v>23</v>
      </c>
      <c r="B2" t="s">
        <v>33</v>
      </c>
      <c r="C2" t="s">
        <v>10</v>
      </c>
      <c r="D2">
        <v>1523599</v>
      </c>
      <c r="E2">
        <v>2147520</v>
      </c>
      <c r="F2">
        <v>5.71</v>
      </c>
      <c r="G2">
        <v>5918849</v>
      </c>
      <c r="H2" t="s">
        <v>34</v>
      </c>
      <c r="I2" s="5">
        <v>0.36282729969965444</v>
      </c>
      <c r="J2" s="5">
        <v>4260.5459939930888</v>
      </c>
    </row>
    <row r="3" spans="1:17" x14ac:dyDescent="0.25">
      <c r="A3" t="s">
        <v>23</v>
      </c>
      <c r="B3" t="s">
        <v>33</v>
      </c>
      <c r="C3" t="s">
        <v>11</v>
      </c>
      <c r="D3">
        <v>3175850</v>
      </c>
      <c r="E3">
        <v>1208595</v>
      </c>
      <c r="F3">
        <v>5.7</v>
      </c>
      <c r="G3">
        <v>5301901</v>
      </c>
      <c r="H3" t="s">
        <v>34</v>
      </c>
      <c r="I3" s="5">
        <v>0.2279550297148136</v>
      </c>
      <c r="J3" s="5">
        <v>1563.1005942962722</v>
      </c>
    </row>
    <row r="4" spans="1:17" x14ac:dyDescent="0.25">
      <c r="A4" t="s">
        <v>23</v>
      </c>
      <c r="B4" t="s">
        <v>33</v>
      </c>
      <c r="C4" t="s">
        <v>12</v>
      </c>
      <c r="D4">
        <v>1695596</v>
      </c>
      <c r="E4">
        <v>2086751</v>
      </c>
      <c r="F4">
        <v>5.71</v>
      </c>
      <c r="G4">
        <v>5397224</v>
      </c>
      <c r="H4" t="s">
        <v>34</v>
      </c>
      <c r="I4" s="5">
        <v>0.38663412895221694</v>
      </c>
      <c r="J4" s="5">
        <v>4736.682579044339</v>
      </c>
    </row>
    <row r="5" spans="1:17" x14ac:dyDescent="0.25">
      <c r="A5" t="s">
        <v>23</v>
      </c>
      <c r="B5" t="s">
        <v>33</v>
      </c>
      <c r="C5" t="s">
        <v>13</v>
      </c>
      <c r="D5">
        <v>2203016</v>
      </c>
      <c r="E5">
        <v>1847417</v>
      </c>
      <c r="F5">
        <v>5.72</v>
      </c>
      <c r="G5">
        <v>5838288</v>
      </c>
      <c r="H5" t="s">
        <v>34</v>
      </c>
      <c r="I5" s="5">
        <v>0.31643128944649529</v>
      </c>
      <c r="J5" s="5">
        <v>3332.6257889299059</v>
      </c>
    </row>
    <row r="6" spans="1:17" x14ac:dyDescent="0.25">
      <c r="A6" t="s">
        <v>23</v>
      </c>
      <c r="B6" t="s">
        <v>33</v>
      </c>
      <c r="C6" t="s">
        <v>37</v>
      </c>
      <c r="D6">
        <v>17288</v>
      </c>
      <c r="E6">
        <v>1925831</v>
      </c>
      <c r="F6">
        <v>5.71</v>
      </c>
      <c r="G6">
        <v>5814642</v>
      </c>
      <c r="H6" t="s">
        <v>34</v>
      </c>
      <c r="I6" s="5">
        <v>0.33120370953190237</v>
      </c>
      <c r="J6" s="5">
        <v>3628.0741906380476</v>
      </c>
    </row>
    <row r="7" spans="1:17" x14ac:dyDescent="0.25">
      <c r="A7" t="s">
        <v>23</v>
      </c>
      <c r="B7" t="s">
        <v>33</v>
      </c>
      <c r="C7" t="s">
        <v>38</v>
      </c>
      <c r="D7">
        <v>13039</v>
      </c>
      <c r="E7">
        <v>2100428</v>
      </c>
      <c r="F7">
        <v>5.72</v>
      </c>
      <c r="G7">
        <v>5707546</v>
      </c>
      <c r="H7" t="s">
        <v>34</v>
      </c>
      <c r="I7" s="5">
        <v>0.36800894815390012</v>
      </c>
      <c r="J7" s="5">
        <v>4364.1789630780022</v>
      </c>
      <c r="Q7" s="4"/>
    </row>
    <row r="8" spans="1:17" x14ac:dyDescent="0.25">
      <c r="A8" t="s">
        <v>23</v>
      </c>
      <c r="B8" t="s">
        <v>33</v>
      </c>
      <c r="C8" t="s">
        <v>39</v>
      </c>
      <c r="D8">
        <v>7732</v>
      </c>
      <c r="E8">
        <v>1913412</v>
      </c>
      <c r="F8">
        <v>5.72</v>
      </c>
      <c r="G8">
        <v>5621354</v>
      </c>
      <c r="H8" t="s">
        <v>34</v>
      </c>
      <c r="I8" s="5">
        <v>0.34038276187551969</v>
      </c>
      <c r="J8" s="5">
        <v>3811.6552375103938</v>
      </c>
    </row>
    <row r="9" spans="1:17" x14ac:dyDescent="0.25">
      <c r="A9" t="s">
        <v>23</v>
      </c>
      <c r="B9" t="s">
        <v>33</v>
      </c>
      <c r="C9" t="s">
        <v>40</v>
      </c>
      <c r="D9">
        <v>12513</v>
      </c>
      <c r="E9">
        <v>1911320</v>
      </c>
      <c r="F9">
        <v>5.71</v>
      </c>
      <c r="G9">
        <v>5412365</v>
      </c>
      <c r="H9" t="s">
        <v>34</v>
      </c>
      <c r="I9" s="5">
        <v>0.3531395240343177</v>
      </c>
      <c r="J9" s="5">
        <v>4066.7904806863539</v>
      </c>
    </row>
    <row r="10" spans="1:17" x14ac:dyDescent="0.25">
      <c r="A10" t="s">
        <v>23</v>
      </c>
      <c r="B10" t="s">
        <v>33</v>
      </c>
      <c r="C10" t="s">
        <v>14</v>
      </c>
      <c r="D10">
        <v>11465</v>
      </c>
      <c r="E10">
        <v>30050</v>
      </c>
      <c r="F10">
        <v>5.72</v>
      </c>
      <c r="G10">
        <v>761213</v>
      </c>
      <c r="H10" t="s">
        <v>34</v>
      </c>
      <c r="I10" s="5">
        <v>3.9476467164906534E-2</v>
      </c>
      <c r="J10" s="5">
        <v>452.76467164906529</v>
      </c>
    </row>
    <row r="11" spans="1:17" x14ac:dyDescent="0.25">
      <c r="A11" t="s">
        <v>23</v>
      </c>
      <c r="B11" t="s">
        <v>33</v>
      </c>
      <c r="C11" t="s">
        <v>15</v>
      </c>
      <c r="D11">
        <v>16233</v>
      </c>
      <c r="E11">
        <v>42158</v>
      </c>
      <c r="F11">
        <v>5.72</v>
      </c>
      <c r="G11">
        <v>835289</v>
      </c>
      <c r="H11" t="s">
        <v>34</v>
      </c>
      <c r="I11" s="5">
        <v>5.0471154295100261E-2</v>
      </c>
      <c r="J11" s="5">
        <v>562.71154295100257</v>
      </c>
    </row>
    <row r="12" spans="1:17" x14ac:dyDescent="0.25">
      <c r="A12" t="s">
        <v>23</v>
      </c>
      <c r="B12" t="s">
        <v>33</v>
      </c>
      <c r="C12" t="s">
        <v>16</v>
      </c>
      <c r="D12">
        <v>17338</v>
      </c>
      <c r="E12">
        <v>41610</v>
      </c>
      <c r="F12">
        <v>5.71</v>
      </c>
      <c r="G12">
        <v>953654</v>
      </c>
      <c r="H12" t="s">
        <v>34</v>
      </c>
      <c r="I12" s="5">
        <v>4.3632176869178967E-2</v>
      </c>
      <c r="J12" s="5">
        <v>494.32176869178966</v>
      </c>
    </row>
    <row r="13" spans="1:17" x14ac:dyDescent="0.25">
      <c r="A13" t="s">
        <v>23</v>
      </c>
      <c r="B13" t="s">
        <v>33</v>
      </c>
      <c r="C13" t="s">
        <v>17</v>
      </c>
      <c r="D13">
        <v>17271</v>
      </c>
      <c r="E13">
        <v>45394</v>
      </c>
      <c r="F13">
        <v>5.72</v>
      </c>
      <c r="G13">
        <v>802214</v>
      </c>
      <c r="H13" t="s">
        <v>34</v>
      </c>
      <c r="I13" s="5">
        <v>5.6585898525829764E-2</v>
      </c>
      <c r="J13" s="5">
        <v>623.85898525829759</v>
      </c>
    </row>
    <row r="14" spans="1:17" x14ac:dyDescent="0.25"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7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18</v>
      </c>
      <c r="J16" s="1" t="s">
        <v>34</v>
      </c>
      <c r="K16" s="1" t="s">
        <v>35</v>
      </c>
      <c r="M16" s="12" t="s">
        <v>42</v>
      </c>
      <c r="N16" s="13"/>
      <c r="O16" s="12" t="s">
        <v>43</v>
      </c>
      <c r="P16" s="6"/>
    </row>
    <row r="17" spans="1:16" x14ac:dyDescent="0.25">
      <c r="A17" s="1" t="s">
        <v>10</v>
      </c>
      <c r="B17" s="5">
        <v>4260.5459939930888</v>
      </c>
      <c r="C17" s="5">
        <f>(B17/0.13)*0.001</f>
        <v>32.773430723023765</v>
      </c>
      <c r="E17" s="1" t="s">
        <v>37</v>
      </c>
      <c r="F17" s="5">
        <v>3628.0741906380476</v>
      </c>
      <c r="G17" s="5">
        <f>(F17/0.13)*0.001</f>
        <v>27.908263004908058</v>
      </c>
      <c r="I17" s="9" t="s">
        <v>14</v>
      </c>
      <c r="J17" s="5">
        <v>452.76467164906529</v>
      </c>
      <c r="K17" s="5">
        <f>(J17/0.13)*0.001</f>
        <v>3.4828051665312714</v>
      </c>
      <c r="M17" s="5">
        <f>(F17/3473.24)*100</f>
        <v>104.45791798545588</v>
      </c>
      <c r="N17" s="5"/>
      <c r="O17" s="10">
        <f>(J17/3473.24)*100</f>
        <v>13.035801489360521</v>
      </c>
      <c r="P17" s="6"/>
    </row>
    <row r="18" spans="1:16" x14ac:dyDescent="0.25">
      <c r="A18" s="1" t="s">
        <v>11</v>
      </c>
      <c r="B18" s="5">
        <v>1563.1005942962722</v>
      </c>
      <c r="C18" s="5">
        <f t="shared" ref="C18:C20" si="0">(B18/0.13)*0.001</f>
        <v>12.02385072535594</v>
      </c>
      <c r="E18" s="1" t="s">
        <v>38</v>
      </c>
      <c r="F18" s="5">
        <v>4364.1789630780022</v>
      </c>
      <c r="G18" s="5">
        <f t="shared" ref="G18:G20" si="1">(F18/0.13)*0.001</f>
        <v>33.570607408292325</v>
      </c>
      <c r="I18" s="9" t="s">
        <v>15</v>
      </c>
      <c r="J18" s="5">
        <v>562.71154295100257</v>
      </c>
      <c r="K18" s="5">
        <f t="shared" ref="K18:K20" si="2">(J18/0.13)*0.001</f>
        <v>4.3285503303923267</v>
      </c>
      <c r="M18" s="5">
        <f t="shared" ref="M18:M20" si="3">(F18/3473.24)*100</f>
        <v>125.65152316217718</v>
      </c>
      <c r="N18" s="5"/>
      <c r="O18" s="10">
        <f t="shared" ref="O18:O20" si="4">(J18/3473.24)*100</f>
        <v>16.201343499182393</v>
      </c>
      <c r="P18" s="6"/>
    </row>
    <row r="19" spans="1:16" x14ac:dyDescent="0.25">
      <c r="A19" s="1" t="s">
        <v>12</v>
      </c>
      <c r="B19" s="5">
        <v>4736.682579044339</v>
      </c>
      <c r="C19" s="5">
        <f t="shared" si="0"/>
        <v>36.436019838802608</v>
      </c>
      <c r="E19" s="1" t="s">
        <v>39</v>
      </c>
      <c r="F19" s="5">
        <v>3811.6552375103938</v>
      </c>
      <c r="G19" s="5">
        <f t="shared" si="1"/>
        <v>29.320424903926106</v>
      </c>
      <c r="I19" s="9" t="s">
        <v>16</v>
      </c>
      <c r="J19" s="5">
        <v>494.32176869178966</v>
      </c>
      <c r="K19" s="5">
        <f t="shared" si="2"/>
        <v>3.8024751437829973</v>
      </c>
      <c r="M19" s="5">
        <f t="shared" si="3"/>
        <v>109.74350282475136</v>
      </c>
      <c r="N19" s="5"/>
      <c r="O19" s="10">
        <f t="shared" si="4"/>
        <v>14.23229516796391</v>
      </c>
      <c r="P19" s="6"/>
    </row>
    <row r="20" spans="1:16" x14ac:dyDescent="0.25">
      <c r="A20" s="1" t="s">
        <v>13</v>
      </c>
      <c r="B20" s="5">
        <v>3332.6257889299059</v>
      </c>
      <c r="C20" s="5">
        <f t="shared" si="0"/>
        <v>25.635582991768505</v>
      </c>
      <c r="E20" s="1" t="s">
        <v>40</v>
      </c>
      <c r="F20" s="5">
        <v>4066.7904806863539</v>
      </c>
      <c r="G20" s="5">
        <f t="shared" si="1"/>
        <v>31.283003697587336</v>
      </c>
      <c r="I20" s="9" t="s">
        <v>17</v>
      </c>
      <c r="J20" s="5">
        <v>623.85898525829759</v>
      </c>
      <c r="K20" s="5">
        <f t="shared" si="2"/>
        <v>4.7989152712176741</v>
      </c>
      <c r="M20" s="5">
        <f t="shared" si="3"/>
        <v>117.08924464437685</v>
      </c>
      <c r="N20" s="5"/>
      <c r="O20" s="10">
        <f t="shared" si="4"/>
        <v>17.961873790993355</v>
      </c>
      <c r="P20" s="6"/>
    </row>
    <row r="21" spans="1:16" x14ac:dyDescent="0.25">
      <c r="A21" s="1" t="s">
        <v>19</v>
      </c>
      <c r="B21" s="3">
        <f>AVERAGE(B17:B20)</f>
        <v>3473.2387390659014</v>
      </c>
      <c r="C21" s="3">
        <f>AVERAGE(C17:C20)</f>
        <v>26.717221069737704</v>
      </c>
      <c r="E21" s="9" t="s">
        <v>19</v>
      </c>
      <c r="F21" s="3">
        <f>AVERAGE(F17:F20)</f>
        <v>3967.6747179781992</v>
      </c>
      <c r="G21" s="3">
        <f>AVERAGE(G17:G20)</f>
        <v>30.520574753678456</v>
      </c>
      <c r="I21" s="9" t="s">
        <v>19</v>
      </c>
      <c r="J21" s="3">
        <f>AVERAGE(J17:J20)</f>
        <v>533.41424213753874</v>
      </c>
      <c r="K21" s="3">
        <f>AVERAGE(K17:K20)</f>
        <v>4.1031864779810672</v>
      </c>
      <c r="M21" s="3">
        <f t="shared" ref="M21:O21" si="5">AVERAGE(M17:M20)</f>
        <v>114.23554715419031</v>
      </c>
      <c r="O21" s="3">
        <f t="shared" si="5"/>
        <v>15.357828486875047</v>
      </c>
      <c r="P21" s="6"/>
    </row>
    <row r="22" spans="1:16" x14ac:dyDescent="0.25">
      <c r="A22" s="1" t="s">
        <v>20</v>
      </c>
      <c r="B22" s="9">
        <f>STDEV(B17:B20)</f>
        <v>1400.5407032393309</v>
      </c>
      <c r="C22" s="9">
        <f>STDEV(C17:C20)</f>
        <v>10.773390024917932</v>
      </c>
      <c r="D22" s="1"/>
      <c r="E22" s="9" t="s">
        <v>20</v>
      </c>
      <c r="F22" s="9">
        <f>STDEV(F17:F20)</f>
        <v>319.74476657407899</v>
      </c>
      <c r="G22" s="9">
        <f>STDEV(G17:G20)</f>
        <v>2.4595751274929154</v>
      </c>
      <c r="H22" s="1"/>
      <c r="I22" s="9" t="s">
        <v>20</v>
      </c>
      <c r="J22" s="9">
        <f>STDEV(J17:J20)</f>
        <v>75.434647417962239</v>
      </c>
      <c r="K22" s="9">
        <f>STDEV(K17:K20)</f>
        <v>0.58026651859970446</v>
      </c>
      <c r="M22" s="9">
        <f t="shared" ref="M22:O22" si="6">STDEV(M17:M20)</f>
        <v>9.2059508290264773</v>
      </c>
      <c r="O22" s="9">
        <f t="shared" si="6"/>
        <v>2.1718812238129459</v>
      </c>
      <c r="P22" s="6"/>
    </row>
    <row r="23" spans="1:16" x14ac:dyDescent="0.25">
      <c r="A23" s="1"/>
      <c r="B23" s="2"/>
      <c r="C23" s="2"/>
      <c r="D23" s="2"/>
      <c r="E23" s="9"/>
      <c r="F23" s="2"/>
      <c r="G23" s="2"/>
      <c r="H23" s="2"/>
      <c r="I23" s="9"/>
      <c r="J23" s="2"/>
      <c r="K23" s="2"/>
      <c r="M23" s="7"/>
      <c r="N23" s="6"/>
      <c r="O23" s="6"/>
      <c r="P23" s="6"/>
    </row>
    <row r="24" spans="1:16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x14ac:dyDescent="0.25">
      <c r="A25" s="1" t="s">
        <v>36</v>
      </c>
      <c r="M25" s="6"/>
      <c r="N25" s="6"/>
      <c r="O25" s="6"/>
      <c r="P25" s="6"/>
    </row>
    <row r="26" spans="1:16" x14ac:dyDescent="0.25">
      <c r="A26" s="6"/>
      <c r="B26" s="6"/>
      <c r="C26" s="6"/>
      <c r="D26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AF2C8-9AB8-496F-AF92-BE9851135BB8}">
  <dimension ref="A1:O25"/>
  <sheetViews>
    <sheetView workbookViewId="0">
      <selection activeCell="J8" sqref="J8"/>
    </sheetView>
  </sheetViews>
  <sheetFormatPr defaultRowHeight="15" x14ac:dyDescent="0.25"/>
  <cols>
    <col min="1" max="10" width="15" customWidth="1"/>
    <col min="11" max="11" width="10.5703125" customWidth="1"/>
  </cols>
  <sheetData>
    <row r="1" spans="1:15" s="1" customFormat="1" ht="15" customHeigh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15" x14ac:dyDescent="0.25">
      <c r="A2" t="s">
        <v>24</v>
      </c>
      <c r="B2" t="s">
        <v>33</v>
      </c>
      <c r="C2" t="s">
        <v>10</v>
      </c>
      <c r="D2">
        <v>2180405</v>
      </c>
      <c r="E2">
        <v>5746269</v>
      </c>
      <c r="F2">
        <v>6.47</v>
      </c>
      <c r="G2">
        <v>5918849</v>
      </c>
      <c r="H2" t="s">
        <v>34</v>
      </c>
      <c r="I2" s="5">
        <v>0.9708423039682208</v>
      </c>
      <c r="J2" s="5">
        <v>9941.4230396822077</v>
      </c>
      <c r="K2" s="5"/>
    </row>
    <row r="3" spans="1:15" x14ac:dyDescent="0.25">
      <c r="A3" t="s">
        <v>24</v>
      </c>
      <c r="B3" t="s">
        <v>33</v>
      </c>
      <c r="C3" t="s">
        <v>11</v>
      </c>
      <c r="D3">
        <v>4151319</v>
      </c>
      <c r="E3">
        <v>5791401</v>
      </c>
      <c r="F3">
        <v>6.47</v>
      </c>
      <c r="G3">
        <v>5301901</v>
      </c>
      <c r="H3" t="s">
        <v>34</v>
      </c>
      <c r="I3" s="5">
        <v>1.0923253753700795</v>
      </c>
      <c r="J3" s="5">
        <v>11156.253753700796</v>
      </c>
      <c r="K3" s="5"/>
    </row>
    <row r="4" spans="1:15" x14ac:dyDescent="0.25">
      <c r="A4" t="s">
        <v>24</v>
      </c>
      <c r="B4" t="s">
        <v>33</v>
      </c>
      <c r="C4" t="s">
        <v>12</v>
      </c>
      <c r="D4">
        <v>7470255</v>
      </c>
      <c r="E4">
        <v>5693287</v>
      </c>
      <c r="F4">
        <v>6.47</v>
      </c>
      <c r="G4">
        <v>5397224</v>
      </c>
      <c r="H4" t="s">
        <v>34</v>
      </c>
      <c r="I4" s="5">
        <v>1.0548546808507484</v>
      </c>
      <c r="J4" s="5">
        <v>10781.546808507484</v>
      </c>
      <c r="K4" s="5"/>
    </row>
    <row r="5" spans="1:15" x14ac:dyDescent="0.25">
      <c r="A5" t="s">
        <v>24</v>
      </c>
      <c r="B5" t="s">
        <v>33</v>
      </c>
      <c r="C5" t="s">
        <v>13</v>
      </c>
      <c r="D5">
        <v>10344396</v>
      </c>
      <c r="E5">
        <v>6926544</v>
      </c>
      <c r="F5">
        <v>6.47</v>
      </c>
      <c r="G5">
        <v>5838288</v>
      </c>
      <c r="H5" t="s">
        <v>34</v>
      </c>
      <c r="I5" s="5">
        <v>1.1863998487227763</v>
      </c>
      <c r="J5" s="5">
        <v>12096.998487227764</v>
      </c>
      <c r="K5" s="5"/>
    </row>
    <row r="6" spans="1:15" x14ac:dyDescent="0.25">
      <c r="A6" t="s">
        <v>24</v>
      </c>
      <c r="B6" t="s">
        <v>33</v>
      </c>
      <c r="C6" t="s">
        <v>37</v>
      </c>
      <c r="D6">
        <v>58093</v>
      </c>
      <c r="E6">
        <v>2453</v>
      </c>
      <c r="F6">
        <v>6.47</v>
      </c>
      <c r="G6">
        <v>2563</v>
      </c>
      <c r="H6" t="s">
        <v>34</v>
      </c>
      <c r="I6" s="5">
        <v>0.9570815450643777</v>
      </c>
      <c r="J6" s="5">
        <v>9803.8154506437768</v>
      </c>
      <c r="K6" s="5"/>
    </row>
    <row r="7" spans="1:15" x14ac:dyDescent="0.25">
      <c r="A7" t="s">
        <v>24</v>
      </c>
      <c r="B7" t="s">
        <v>33</v>
      </c>
      <c r="C7" t="s">
        <v>38</v>
      </c>
      <c r="D7">
        <v>58281</v>
      </c>
      <c r="E7">
        <v>2767</v>
      </c>
      <c r="F7">
        <v>6.32</v>
      </c>
      <c r="G7">
        <v>2882</v>
      </c>
      <c r="H7" t="s">
        <v>34</v>
      </c>
      <c r="I7" s="5">
        <v>0.96009715475364332</v>
      </c>
      <c r="J7" s="5">
        <v>9833.9715475364319</v>
      </c>
      <c r="K7" s="5"/>
    </row>
    <row r="8" spans="1:15" x14ac:dyDescent="0.25">
      <c r="A8" t="s">
        <v>24</v>
      </c>
      <c r="B8" t="s">
        <v>33</v>
      </c>
      <c r="C8" t="s">
        <v>39</v>
      </c>
      <c r="D8">
        <v>48302</v>
      </c>
      <c r="E8">
        <v>2966</v>
      </c>
      <c r="F8">
        <v>6.47</v>
      </c>
      <c r="G8">
        <v>2841</v>
      </c>
      <c r="H8" t="s">
        <v>34</v>
      </c>
      <c r="I8" s="5">
        <v>1.0439985920450545</v>
      </c>
      <c r="J8" s="5">
        <v>10672.985920450546</v>
      </c>
      <c r="K8" s="5"/>
    </row>
    <row r="9" spans="1:15" x14ac:dyDescent="0.25">
      <c r="A9" t="s">
        <v>24</v>
      </c>
      <c r="B9" t="s">
        <v>33</v>
      </c>
      <c r="C9" t="s">
        <v>40</v>
      </c>
      <c r="D9">
        <v>65240</v>
      </c>
      <c r="E9">
        <v>2631</v>
      </c>
      <c r="F9">
        <v>6.47</v>
      </c>
      <c r="G9">
        <v>2741</v>
      </c>
      <c r="H9" t="s">
        <v>34</v>
      </c>
      <c r="I9" s="5">
        <v>0.95986866107260127</v>
      </c>
      <c r="J9" s="5">
        <v>9831.6866107260121</v>
      </c>
      <c r="K9" s="5"/>
    </row>
    <row r="10" spans="1:15" x14ac:dyDescent="0.25">
      <c r="A10" t="s">
        <v>24</v>
      </c>
      <c r="B10" t="s">
        <v>33</v>
      </c>
      <c r="C10" t="s">
        <v>14</v>
      </c>
      <c r="D10">
        <v>72208</v>
      </c>
      <c r="E10">
        <v>187011</v>
      </c>
      <c r="F10">
        <v>6.47</v>
      </c>
      <c r="G10">
        <v>761213</v>
      </c>
      <c r="H10" t="s">
        <v>34</v>
      </c>
      <c r="I10" s="5">
        <v>0.246</v>
      </c>
      <c r="J10" s="5">
        <v>2692.9999999999995</v>
      </c>
      <c r="K10" s="5"/>
    </row>
    <row r="11" spans="1:15" x14ac:dyDescent="0.25">
      <c r="A11" t="s">
        <v>24</v>
      </c>
      <c r="B11" t="s">
        <v>33</v>
      </c>
      <c r="C11" t="s">
        <v>15</v>
      </c>
      <c r="D11">
        <v>81327</v>
      </c>
      <c r="E11">
        <v>204516</v>
      </c>
      <c r="F11">
        <v>6.48</v>
      </c>
      <c r="G11">
        <v>835289</v>
      </c>
      <c r="H11" t="s">
        <v>34</v>
      </c>
      <c r="I11" s="5">
        <v>0.245</v>
      </c>
      <c r="J11" s="5">
        <v>2682.9999999999995</v>
      </c>
      <c r="K11" s="5"/>
    </row>
    <row r="12" spans="1:15" x14ac:dyDescent="0.25">
      <c r="A12" t="s">
        <v>24</v>
      </c>
      <c r="B12" t="s">
        <v>33</v>
      </c>
      <c r="C12" t="s">
        <v>16</v>
      </c>
      <c r="D12">
        <v>44808</v>
      </c>
      <c r="E12">
        <v>215304</v>
      </c>
      <c r="F12">
        <v>6.47</v>
      </c>
      <c r="G12">
        <v>972654</v>
      </c>
      <c r="H12" t="s">
        <v>34</v>
      </c>
      <c r="I12" s="5">
        <v>0.221</v>
      </c>
      <c r="J12" s="5">
        <v>2443</v>
      </c>
      <c r="K12" s="5"/>
    </row>
    <row r="13" spans="1:15" x14ac:dyDescent="0.25">
      <c r="A13" t="s">
        <v>24</v>
      </c>
      <c r="B13" t="s">
        <v>33</v>
      </c>
      <c r="C13" t="s">
        <v>17</v>
      </c>
      <c r="D13">
        <v>95650</v>
      </c>
      <c r="E13">
        <v>205274</v>
      </c>
      <c r="F13">
        <v>6.47</v>
      </c>
      <c r="G13">
        <v>997914</v>
      </c>
      <c r="H13" t="s">
        <v>34</v>
      </c>
      <c r="I13" s="5">
        <v>0.20599999999999999</v>
      </c>
      <c r="J13" s="5">
        <v>2293</v>
      </c>
      <c r="K13" s="5"/>
    </row>
    <row r="15" spans="1:15" x14ac:dyDescent="0.25">
      <c r="A15" s="1"/>
      <c r="C15" s="1"/>
      <c r="G15" s="1"/>
      <c r="K15" s="1"/>
    </row>
    <row r="16" spans="1:15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18</v>
      </c>
      <c r="J16" s="1" t="s">
        <v>34</v>
      </c>
      <c r="K16" s="1" t="s">
        <v>35</v>
      </c>
      <c r="M16" s="12" t="s">
        <v>42</v>
      </c>
      <c r="N16" s="13"/>
      <c r="O16" s="12" t="s">
        <v>43</v>
      </c>
    </row>
    <row r="17" spans="1:15" x14ac:dyDescent="0.25">
      <c r="A17" s="1" t="s">
        <v>10</v>
      </c>
      <c r="B17" s="5">
        <v>9941.4230396822077</v>
      </c>
      <c r="C17" s="5">
        <f>(B17/0.13)*0.001</f>
        <v>76.472484920632368</v>
      </c>
      <c r="D17" s="5"/>
      <c r="E17" s="11" t="s">
        <v>37</v>
      </c>
      <c r="F17" s="5">
        <v>9803.8154506437768</v>
      </c>
      <c r="G17" s="5">
        <f>(F17/0.13)*0.001</f>
        <v>75.413965004952132</v>
      </c>
      <c r="H17" s="5"/>
      <c r="I17" s="11" t="s">
        <v>14</v>
      </c>
      <c r="J17" s="5">
        <v>2692.9999999999995</v>
      </c>
      <c r="K17" s="5">
        <f>(J17/0.13)*0.001</f>
        <v>20.715384615384611</v>
      </c>
      <c r="M17" s="5">
        <f>(F17/10994.06)*100</f>
        <v>89.173748830220845</v>
      </c>
      <c r="N17" s="5"/>
      <c r="O17" s="10">
        <f>(J17/10994.06)*100</f>
        <v>24.49504550639163</v>
      </c>
    </row>
    <row r="18" spans="1:15" x14ac:dyDescent="0.25">
      <c r="A18" s="1" t="s">
        <v>11</v>
      </c>
      <c r="B18" s="5">
        <v>11156.253753700796</v>
      </c>
      <c r="C18" s="5">
        <f t="shared" ref="C18:C20" si="0">(B18/0.13)*0.001</f>
        <v>85.8173365669292</v>
      </c>
      <c r="D18" s="5"/>
      <c r="E18" s="11" t="s">
        <v>38</v>
      </c>
      <c r="F18" s="5">
        <v>9833.9715475364319</v>
      </c>
      <c r="G18" s="5">
        <f t="shared" ref="G18:G20" si="1">(F18/0.13)*0.001</f>
        <v>75.645934981049479</v>
      </c>
      <c r="H18" s="5"/>
      <c r="I18" s="11" t="s">
        <v>15</v>
      </c>
      <c r="J18" s="5">
        <v>2682.9999999999995</v>
      </c>
      <c r="K18" s="5">
        <f t="shared" ref="K18:K20" si="2">(J18/0.13)*0.001</f>
        <v>20.638461538461534</v>
      </c>
      <c r="M18" s="5">
        <f t="shared" ref="M18:M20" si="3">(F18/10994.06)*100</f>
        <v>89.448043284613988</v>
      </c>
      <c r="N18" s="5"/>
      <c r="O18" s="10">
        <f t="shared" ref="O18:O20" si="4">(J18/10994.06)*100</f>
        <v>24.404087298050033</v>
      </c>
    </row>
    <row r="19" spans="1:15" x14ac:dyDescent="0.25">
      <c r="A19" s="1" t="s">
        <v>12</v>
      </c>
      <c r="B19" s="5">
        <v>10781.546808507484</v>
      </c>
      <c r="C19" s="5">
        <f t="shared" si="0"/>
        <v>82.934975450057564</v>
      </c>
      <c r="D19" s="5"/>
      <c r="E19" s="11" t="s">
        <v>39</v>
      </c>
      <c r="F19" s="5">
        <v>10672.985920450546</v>
      </c>
      <c r="G19" s="5">
        <f t="shared" si="1"/>
        <v>82.099891695773437</v>
      </c>
      <c r="H19" s="5"/>
      <c r="I19" s="11" t="s">
        <v>16</v>
      </c>
      <c r="J19" s="5">
        <v>2443</v>
      </c>
      <c r="K19" s="5">
        <f t="shared" si="2"/>
        <v>18.792307692307691</v>
      </c>
      <c r="M19" s="5">
        <f t="shared" si="3"/>
        <v>97.079567697925484</v>
      </c>
      <c r="N19" s="5"/>
      <c r="O19" s="10">
        <f t="shared" si="4"/>
        <v>22.221090297851749</v>
      </c>
    </row>
    <row r="20" spans="1:15" x14ac:dyDescent="0.25">
      <c r="A20" s="1" t="s">
        <v>13</v>
      </c>
      <c r="B20" s="5">
        <v>12096.998487227764</v>
      </c>
      <c r="C20" s="5">
        <f t="shared" si="0"/>
        <v>93.053834517136636</v>
      </c>
      <c r="D20" s="5"/>
      <c r="E20" s="11" t="s">
        <v>40</v>
      </c>
      <c r="F20" s="5">
        <v>9831.6866107260121</v>
      </c>
      <c r="G20" s="5">
        <f t="shared" si="1"/>
        <v>75.62835854404625</v>
      </c>
      <c r="H20" s="5"/>
      <c r="I20" s="11" t="s">
        <v>17</v>
      </c>
      <c r="J20" s="5">
        <v>2293</v>
      </c>
      <c r="K20" s="5">
        <f t="shared" si="2"/>
        <v>17.638461538461538</v>
      </c>
      <c r="M20" s="5">
        <f t="shared" si="3"/>
        <v>89.427259908769031</v>
      </c>
      <c r="N20" s="5"/>
      <c r="O20" s="10">
        <f t="shared" si="4"/>
        <v>20.856717172727819</v>
      </c>
    </row>
    <row r="21" spans="1:15" x14ac:dyDescent="0.25">
      <c r="A21" s="1" t="s">
        <v>19</v>
      </c>
      <c r="B21" s="3">
        <f>AVERAGE(B17:B20)</f>
        <v>10994.055522279563</v>
      </c>
      <c r="C21" s="3">
        <f>AVERAGE(C17:C20)</f>
        <v>84.569657863688946</v>
      </c>
      <c r="E21" s="9" t="s">
        <v>19</v>
      </c>
      <c r="F21" s="3">
        <f>AVERAGE(F17:F20)</f>
        <v>10035.614882339192</v>
      </c>
      <c r="G21" s="3">
        <f>AVERAGE(G17:G20)</f>
        <v>77.197037556455314</v>
      </c>
      <c r="I21" s="9" t="s">
        <v>19</v>
      </c>
      <c r="J21" s="3">
        <f>AVERAGE(J17:J20)</f>
        <v>2528</v>
      </c>
      <c r="K21" s="3">
        <f>AVERAGE(K17:K20)</f>
        <v>19.446153846153845</v>
      </c>
      <c r="M21" s="3">
        <f t="shared" ref="M21:O21" si="5">AVERAGE(M17:M20)</f>
        <v>91.282154930382333</v>
      </c>
      <c r="O21" s="3">
        <f t="shared" si="5"/>
        <v>22.994235068755309</v>
      </c>
    </row>
    <row r="22" spans="1:15" x14ac:dyDescent="0.25">
      <c r="A22" s="1" t="s">
        <v>20</v>
      </c>
      <c r="B22" s="9">
        <f>STDEV(B17:B20)</f>
        <v>893.67901527954245</v>
      </c>
      <c r="C22" s="9">
        <f>STDEV(C17:C20)</f>
        <v>6.8744539636887856</v>
      </c>
      <c r="D22" s="1"/>
      <c r="E22" s="9" t="s">
        <v>20</v>
      </c>
      <c r="F22" s="9">
        <f>STDEV(F17:F20)</f>
        <v>425.13511232351374</v>
      </c>
      <c r="G22" s="9">
        <f>STDEV(G17:G20)</f>
        <v>3.2702700947962593</v>
      </c>
      <c r="H22" s="1"/>
      <c r="I22" s="9" t="s">
        <v>20</v>
      </c>
      <c r="J22" s="9">
        <f>STDEV(J17:J20)</f>
        <v>194.67922333931762</v>
      </c>
      <c r="K22" s="9">
        <f>STDEV(K17:K20)</f>
        <v>1.4975324872255198</v>
      </c>
      <c r="M22" s="9">
        <f t="shared" ref="M22:O22" si="6">STDEV(M17:M20)</f>
        <v>3.8669528120049681</v>
      </c>
      <c r="O22" s="9">
        <f t="shared" si="6"/>
        <v>1.7707673356277622</v>
      </c>
    </row>
    <row r="23" spans="1:15" x14ac:dyDescent="0.25">
      <c r="A23" s="1"/>
      <c r="B23" s="2"/>
      <c r="C23" s="2"/>
      <c r="E23" s="9"/>
      <c r="F23" s="2"/>
      <c r="G23" s="2"/>
      <c r="I23" s="9"/>
      <c r="M23" s="7"/>
      <c r="N23" s="6"/>
      <c r="O23" s="6"/>
    </row>
    <row r="24" spans="1:15" x14ac:dyDescent="0.25">
      <c r="M24" s="6"/>
      <c r="N24" s="6"/>
      <c r="O24" s="6"/>
    </row>
    <row r="25" spans="1:15" x14ac:dyDescent="0.25">
      <c r="A25" s="1" t="s">
        <v>36</v>
      </c>
      <c r="B25" s="6"/>
      <c r="C25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7EBDD-39FF-43ED-9589-2B04A00944BC}">
  <dimension ref="A1:Q26"/>
  <sheetViews>
    <sheetView workbookViewId="0">
      <selection activeCell="J6" sqref="J6"/>
    </sheetView>
  </sheetViews>
  <sheetFormatPr defaultRowHeight="15" x14ac:dyDescent="0.25"/>
  <cols>
    <col min="1" max="10" width="15" customWidth="1"/>
    <col min="11" max="11" width="14.42578125" customWidth="1"/>
  </cols>
  <sheetData>
    <row r="1" spans="1:15" s="1" customForma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15" x14ac:dyDescent="0.25">
      <c r="A2" t="s">
        <v>25</v>
      </c>
      <c r="B2" t="s">
        <v>33</v>
      </c>
      <c r="C2" t="s">
        <v>10</v>
      </c>
      <c r="D2">
        <v>9498420</v>
      </c>
      <c r="E2">
        <v>51397438</v>
      </c>
      <c r="F2">
        <v>7.66</v>
      </c>
      <c r="G2">
        <v>5918849</v>
      </c>
      <c r="H2" t="s">
        <v>34</v>
      </c>
      <c r="I2" s="5">
        <v>8.6836879940677658</v>
      </c>
      <c r="J2" s="5">
        <v>10433.208882297518</v>
      </c>
    </row>
    <row r="3" spans="1:15" x14ac:dyDescent="0.25">
      <c r="A3" t="s">
        <v>25</v>
      </c>
      <c r="B3" t="s">
        <v>33</v>
      </c>
      <c r="C3" t="s">
        <v>11</v>
      </c>
      <c r="D3">
        <v>16964919</v>
      </c>
      <c r="E3">
        <v>55989512</v>
      </c>
      <c r="F3">
        <v>7.65</v>
      </c>
      <c r="G3">
        <v>5301901</v>
      </c>
      <c r="H3" t="s">
        <v>34</v>
      </c>
      <c r="I3" s="5">
        <v>10.560271117849993</v>
      </c>
      <c r="J3" s="5">
        <v>12518.000000000002</v>
      </c>
    </row>
    <row r="4" spans="1:15" x14ac:dyDescent="0.25">
      <c r="A4" t="s">
        <v>25</v>
      </c>
      <c r="B4" t="s">
        <v>33</v>
      </c>
      <c r="C4" t="s">
        <v>12</v>
      </c>
      <c r="D4">
        <v>16261995</v>
      </c>
      <c r="E4">
        <v>55858283</v>
      </c>
      <c r="F4">
        <v>7.66</v>
      </c>
      <c r="G4">
        <v>5397224</v>
      </c>
      <c r="H4" t="s">
        <v>34</v>
      </c>
      <c r="I4" s="5">
        <v>10.349446863795166</v>
      </c>
      <c r="J4" s="5">
        <v>12283.555555555557</v>
      </c>
    </row>
    <row r="5" spans="1:15" x14ac:dyDescent="0.25">
      <c r="A5" t="s">
        <v>25</v>
      </c>
      <c r="B5" t="s">
        <v>33</v>
      </c>
      <c r="C5" t="s">
        <v>13</v>
      </c>
      <c r="D5">
        <v>59748560</v>
      </c>
      <c r="E5">
        <v>52707805</v>
      </c>
      <c r="F5">
        <v>7.66</v>
      </c>
      <c r="G5">
        <v>5838288</v>
      </c>
      <c r="H5" t="s">
        <v>34</v>
      </c>
      <c r="I5" s="5">
        <v>9.0279556267179686</v>
      </c>
      <c r="J5" s="5">
        <v>10815.728474131078</v>
      </c>
    </row>
    <row r="6" spans="1:15" x14ac:dyDescent="0.25">
      <c r="A6" t="s">
        <v>25</v>
      </c>
      <c r="B6" t="s">
        <v>33</v>
      </c>
      <c r="C6" t="s">
        <v>37</v>
      </c>
      <c r="D6">
        <v>52741</v>
      </c>
      <c r="E6">
        <v>25232</v>
      </c>
      <c r="F6">
        <v>7.66</v>
      </c>
      <c r="G6">
        <v>2563</v>
      </c>
      <c r="H6" t="s">
        <v>34</v>
      </c>
      <c r="I6" s="5">
        <v>9.8447132266874764</v>
      </c>
      <c r="J6" s="5">
        <v>11723.236918541641</v>
      </c>
    </row>
    <row r="7" spans="1:15" x14ac:dyDescent="0.25">
      <c r="A7" t="s">
        <v>25</v>
      </c>
      <c r="B7" t="s">
        <v>33</v>
      </c>
      <c r="C7" t="s">
        <v>38</v>
      </c>
      <c r="D7">
        <v>39127</v>
      </c>
      <c r="E7">
        <v>25929</v>
      </c>
      <c r="F7">
        <v>7.66</v>
      </c>
      <c r="G7">
        <v>2882</v>
      </c>
      <c r="H7" t="s">
        <v>34</v>
      </c>
      <c r="I7" s="5">
        <v>8.9968771686328939</v>
      </c>
      <c r="J7" s="5">
        <v>10781.196854036551</v>
      </c>
    </row>
    <row r="8" spans="1:15" x14ac:dyDescent="0.25">
      <c r="A8" t="s">
        <v>25</v>
      </c>
      <c r="B8" t="s">
        <v>33</v>
      </c>
      <c r="C8" t="s">
        <v>39</v>
      </c>
      <c r="D8">
        <v>33859</v>
      </c>
      <c r="E8">
        <v>24617</v>
      </c>
      <c r="F8">
        <v>7.67</v>
      </c>
      <c r="G8">
        <v>2841</v>
      </c>
      <c r="H8" t="s">
        <v>34</v>
      </c>
      <c r="I8" s="5">
        <v>8.6649067229848651</v>
      </c>
      <c r="J8" s="5">
        <v>10412.340803316518</v>
      </c>
    </row>
    <row r="9" spans="1:15" x14ac:dyDescent="0.25">
      <c r="A9" t="s">
        <v>25</v>
      </c>
      <c r="B9" t="s">
        <v>33</v>
      </c>
      <c r="C9" t="s">
        <v>40</v>
      </c>
      <c r="D9">
        <v>40992</v>
      </c>
      <c r="E9">
        <v>24926</v>
      </c>
      <c r="F9">
        <v>7.66</v>
      </c>
      <c r="G9">
        <v>2816</v>
      </c>
      <c r="H9" t="s">
        <v>34</v>
      </c>
      <c r="I9" s="5">
        <v>8.8515625</v>
      </c>
      <c r="J9" s="5">
        <v>10619.736111111113</v>
      </c>
    </row>
    <row r="10" spans="1:15" x14ac:dyDescent="0.25">
      <c r="A10" t="s">
        <v>25</v>
      </c>
      <c r="B10" t="s">
        <v>33</v>
      </c>
      <c r="C10" t="s">
        <v>14</v>
      </c>
      <c r="D10">
        <v>40321</v>
      </c>
      <c r="E10">
        <v>134292</v>
      </c>
      <c r="F10">
        <v>7.66</v>
      </c>
      <c r="G10">
        <v>761213</v>
      </c>
      <c r="H10" t="s">
        <v>34</v>
      </c>
      <c r="I10" s="5">
        <v>0.17641842690547849</v>
      </c>
      <c r="J10" s="5">
        <v>980.2222222222224</v>
      </c>
    </row>
    <row r="11" spans="1:15" x14ac:dyDescent="0.25">
      <c r="A11" t="s">
        <v>25</v>
      </c>
      <c r="B11" t="s">
        <v>33</v>
      </c>
      <c r="C11" t="s">
        <v>15</v>
      </c>
      <c r="D11">
        <v>38266</v>
      </c>
      <c r="E11">
        <v>130353</v>
      </c>
      <c r="F11">
        <v>7.67</v>
      </c>
      <c r="G11">
        <v>835289</v>
      </c>
      <c r="H11" t="s">
        <v>34</v>
      </c>
      <c r="I11" s="5">
        <v>0.15605736457681113</v>
      </c>
      <c r="J11" s="5">
        <v>958.00000000000011</v>
      </c>
    </row>
    <row r="12" spans="1:15" x14ac:dyDescent="0.25">
      <c r="A12" t="s">
        <v>25</v>
      </c>
      <c r="B12" t="s">
        <v>33</v>
      </c>
      <c r="C12" t="s">
        <v>16</v>
      </c>
      <c r="D12">
        <v>24818</v>
      </c>
      <c r="E12">
        <v>92791</v>
      </c>
      <c r="F12">
        <v>7.66</v>
      </c>
      <c r="G12">
        <v>953654</v>
      </c>
      <c r="H12" t="s">
        <v>34</v>
      </c>
      <c r="I12" s="5">
        <v>9.730048843710612E-2</v>
      </c>
      <c r="J12" s="5">
        <v>892.44444444444446</v>
      </c>
    </row>
    <row r="13" spans="1:15" x14ac:dyDescent="0.25">
      <c r="A13" t="s">
        <v>25</v>
      </c>
      <c r="B13" t="s">
        <v>33</v>
      </c>
      <c r="C13" t="s">
        <v>17</v>
      </c>
      <c r="D13">
        <v>54308</v>
      </c>
      <c r="E13">
        <v>171323</v>
      </c>
      <c r="F13">
        <v>7.66</v>
      </c>
      <c r="G13">
        <v>802214</v>
      </c>
      <c r="H13" t="s">
        <v>34</v>
      </c>
      <c r="I13" s="5">
        <v>0.21356271518572351</v>
      </c>
      <c r="J13" s="5">
        <v>1022.4444444444445</v>
      </c>
    </row>
    <row r="16" spans="1:15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18</v>
      </c>
      <c r="J16" s="1" t="s">
        <v>34</v>
      </c>
      <c r="K16" s="1" t="s">
        <v>35</v>
      </c>
      <c r="M16" s="12" t="s">
        <v>42</v>
      </c>
      <c r="N16" s="13"/>
      <c r="O16" s="12" t="s">
        <v>43</v>
      </c>
    </row>
    <row r="17" spans="1:17" x14ac:dyDescent="0.25">
      <c r="A17" s="1" t="s">
        <v>10</v>
      </c>
      <c r="B17" s="5">
        <v>10433.208882297518</v>
      </c>
      <c r="C17" s="5">
        <f>(B17/0.13)*0.001</f>
        <v>80.255452940750146</v>
      </c>
      <c r="D17" s="5"/>
      <c r="E17" s="11" t="s">
        <v>37</v>
      </c>
      <c r="F17" s="5">
        <v>11723.236918541641</v>
      </c>
      <c r="G17" s="5">
        <f>(F17/0.13)*0.001</f>
        <v>90.178745527243393</v>
      </c>
      <c r="H17" s="5"/>
      <c r="I17" s="11" t="s">
        <v>14</v>
      </c>
      <c r="J17" s="5">
        <v>980.2222222222224</v>
      </c>
      <c r="K17" s="5">
        <f>(J17/0.13)*0.001</f>
        <v>7.5401709401709418</v>
      </c>
      <c r="M17" s="5">
        <f>(F17/11512.62)*100</f>
        <v>101.82944384980689</v>
      </c>
      <c r="N17" s="5"/>
      <c r="O17" s="10">
        <f>(J17/11512.62)*100</f>
        <v>8.5143279481318963</v>
      </c>
      <c r="P17" s="6"/>
      <c r="Q17" s="6"/>
    </row>
    <row r="18" spans="1:17" x14ac:dyDescent="0.25">
      <c r="A18" s="1" t="s">
        <v>11</v>
      </c>
      <c r="B18" s="5">
        <v>12518.000000000002</v>
      </c>
      <c r="C18" s="5">
        <f t="shared" ref="C18:C20" si="0">(B18/0.13)*0.001</f>
        <v>96.292307692307702</v>
      </c>
      <c r="D18" s="5"/>
      <c r="E18" s="11" t="s">
        <v>38</v>
      </c>
      <c r="F18" s="5">
        <v>10781.196854036551</v>
      </c>
      <c r="G18" s="5">
        <f t="shared" ref="G18:G20" si="1">(F18/0.13)*0.001</f>
        <v>82.932283492588851</v>
      </c>
      <c r="H18" s="5"/>
      <c r="I18" s="11" t="s">
        <v>15</v>
      </c>
      <c r="J18" s="5">
        <v>958.00000000000011</v>
      </c>
      <c r="K18" s="5">
        <f t="shared" ref="K18:K20" si="2">(J18/0.13)*0.001</f>
        <v>7.3692307692307697</v>
      </c>
      <c r="M18" s="5">
        <f t="shared" ref="M18:M20" si="3">(F18/11512.62)*100</f>
        <v>93.646770709330724</v>
      </c>
      <c r="N18" s="5"/>
      <c r="O18" s="10">
        <f t="shared" ref="O18:O20" si="4">(J18/11512.62)*100</f>
        <v>8.3213030569931075</v>
      </c>
      <c r="P18" s="6"/>
      <c r="Q18" s="6"/>
    </row>
    <row r="19" spans="1:17" x14ac:dyDescent="0.25">
      <c r="A19" s="1" t="s">
        <v>12</v>
      </c>
      <c r="B19" s="5">
        <v>12283.555555555557</v>
      </c>
      <c r="C19" s="5">
        <f t="shared" si="0"/>
        <v>94.488888888888894</v>
      </c>
      <c r="D19" s="5"/>
      <c r="E19" s="11" t="s">
        <v>39</v>
      </c>
      <c r="F19" s="5">
        <v>10412.340803316518</v>
      </c>
      <c r="G19" s="5">
        <f t="shared" si="1"/>
        <v>80.094929256280906</v>
      </c>
      <c r="H19" s="5"/>
      <c r="I19" s="11" t="s">
        <v>16</v>
      </c>
      <c r="J19" s="5">
        <v>892.44444444444446</v>
      </c>
      <c r="K19" s="5">
        <f t="shared" si="2"/>
        <v>6.8649572649572645</v>
      </c>
      <c r="M19" s="5">
        <f t="shared" si="3"/>
        <v>90.442842752705445</v>
      </c>
      <c r="N19" s="5"/>
      <c r="O19" s="10">
        <f t="shared" si="4"/>
        <v>7.7518796281336861</v>
      </c>
      <c r="P19" s="6"/>
      <c r="Q19" s="6"/>
    </row>
    <row r="20" spans="1:17" x14ac:dyDescent="0.25">
      <c r="A20" s="1" t="s">
        <v>13</v>
      </c>
      <c r="B20" s="5">
        <v>10815.728474131078</v>
      </c>
      <c r="C20" s="5">
        <f t="shared" si="0"/>
        <v>83.197911339469826</v>
      </c>
      <c r="D20" s="5"/>
      <c r="E20" s="11" t="s">
        <v>40</v>
      </c>
      <c r="F20" s="5">
        <v>10619.736111111113</v>
      </c>
      <c r="G20" s="5">
        <f t="shared" si="1"/>
        <v>81.690277777777794</v>
      </c>
      <c r="H20" s="5"/>
      <c r="I20" s="11" t="s">
        <v>17</v>
      </c>
      <c r="J20" s="5">
        <v>1022.4444444444445</v>
      </c>
      <c r="K20" s="5">
        <f t="shared" si="2"/>
        <v>7.8649572649572645</v>
      </c>
      <c r="M20" s="5">
        <f t="shared" si="3"/>
        <v>92.244303304644063</v>
      </c>
      <c r="N20" s="5"/>
      <c r="O20" s="10">
        <f t="shared" si="4"/>
        <v>8.8810752412955907</v>
      </c>
      <c r="P20" s="6"/>
      <c r="Q20" s="6"/>
    </row>
    <row r="21" spans="1:17" x14ac:dyDescent="0.25">
      <c r="A21" s="1" t="s">
        <v>19</v>
      </c>
      <c r="B21" s="3">
        <f>AVERAGE(B17:B20)</f>
        <v>11512.623227996039</v>
      </c>
      <c r="C21" s="3">
        <f>AVERAGE(C17:C20)</f>
        <v>88.558640215354146</v>
      </c>
      <c r="E21" s="9" t="s">
        <v>19</v>
      </c>
      <c r="F21" s="3">
        <f>AVERAGE(F17:F20)</f>
        <v>10884.127671751456</v>
      </c>
      <c r="G21" s="3">
        <f>AVERAGE(G17:G20)</f>
        <v>83.72405901347274</v>
      </c>
      <c r="I21" s="9" t="s">
        <v>19</v>
      </c>
      <c r="J21" s="3">
        <f>AVERAGE(J17:J20)</f>
        <v>963.27777777777783</v>
      </c>
      <c r="K21" s="3">
        <f>AVERAGE(K17:K20)</f>
        <v>7.4098290598290601</v>
      </c>
      <c r="M21" s="3">
        <f t="shared" ref="M21:O21" si="5">AVERAGE(M17:M20)</f>
        <v>94.540840154121781</v>
      </c>
      <c r="O21" s="3">
        <f t="shared" si="5"/>
        <v>8.3671464686385697</v>
      </c>
      <c r="P21" s="6"/>
      <c r="Q21" s="6"/>
    </row>
    <row r="22" spans="1:17" x14ac:dyDescent="0.25">
      <c r="A22" s="1" t="s">
        <v>20</v>
      </c>
      <c r="B22" s="9">
        <f>STDEV(B17:B20)</f>
        <v>1041.780004771595</v>
      </c>
      <c r="C22" s="9">
        <f>STDEV(C17:C20)</f>
        <v>8.0136923443968815</v>
      </c>
      <c r="D22" s="1"/>
      <c r="E22" s="9" t="s">
        <v>20</v>
      </c>
      <c r="F22" s="9">
        <f>STDEV(F17:F20)</f>
        <v>579.42063818085626</v>
      </c>
      <c r="G22" s="9">
        <f>STDEV(G17:G20)</f>
        <v>4.4570818321604335</v>
      </c>
      <c r="H22" s="1"/>
      <c r="I22" s="9" t="s">
        <v>20</v>
      </c>
      <c r="J22" s="9">
        <f>STDEV(J17:J20)</f>
        <v>54.261787325760018</v>
      </c>
      <c r="K22" s="9">
        <f>STDEV(K17:K20)</f>
        <v>0.41739836404430786</v>
      </c>
      <c r="M22" s="9">
        <f t="shared" ref="M22:O22" si="6">STDEV(M17:M20)</f>
        <v>5.0329172523791721</v>
      </c>
      <c r="O22" s="9">
        <f t="shared" si="6"/>
        <v>0.471324401619788</v>
      </c>
      <c r="P22" s="6"/>
      <c r="Q22" s="6"/>
    </row>
    <row r="23" spans="1:17" x14ac:dyDescent="0.25">
      <c r="A23" s="1"/>
      <c r="B23" s="2"/>
      <c r="C23" s="2"/>
      <c r="D23" s="2"/>
      <c r="E23" s="9"/>
      <c r="F23" s="2"/>
      <c r="G23" s="2"/>
      <c r="H23" s="2"/>
      <c r="I23" s="9"/>
      <c r="J23" s="2"/>
      <c r="K23" s="2"/>
      <c r="M23" s="7"/>
      <c r="N23" s="6"/>
      <c r="O23" s="6"/>
      <c r="P23" s="6"/>
      <c r="Q23" s="6"/>
    </row>
    <row r="24" spans="1:17" x14ac:dyDescent="0.25">
      <c r="A24" s="6"/>
      <c r="B24" s="6"/>
      <c r="C24" s="6"/>
      <c r="E24" s="7"/>
      <c r="F24" s="6"/>
      <c r="G24" s="6"/>
      <c r="H24" s="6"/>
      <c r="I24" s="7"/>
      <c r="J24" s="6"/>
      <c r="K24" s="6"/>
      <c r="L24" s="6"/>
      <c r="M24" s="7"/>
      <c r="N24" s="6"/>
      <c r="O24" s="6"/>
      <c r="P24" s="6"/>
      <c r="Q24" s="6"/>
    </row>
    <row r="25" spans="1:17" x14ac:dyDescent="0.25">
      <c r="A25" s="1" t="s">
        <v>36</v>
      </c>
      <c r="B25" s="6"/>
      <c r="C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5"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815E1-7C18-4B6F-A38F-0A78C0F5D8CB}">
  <dimension ref="A1:P25"/>
  <sheetViews>
    <sheetView workbookViewId="0">
      <selection activeCell="J6" sqref="J6"/>
    </sheetView>
  </sheetViews>
  <sheetFormatPr defaultRowHeight="15" x14ac:dyDescent="0.25"/>
  <cols>
    <col min="1" max="10" width="15" customWidth="1"/>
    <col min="11" max="11" width="15.5703125" customWidth="1"/>
    <col min="15" max="15" width="12.7109375" customWidth="1"/>
  </cols>
  <sheetData>
    <row r="1" spans="1:16" s="1" customForma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16" x14ac:dyDescent="0.25">
      <c r="A2" t="s">
        <v>26</v>
      </c>
      <c r="B2" t="s">
        <v>33</v>
      </c>
      <c r="C2" t="s">
        <v>10</v>
      </c>
      <c r="D2">
        <v>19403929</v>
      </c>
      <c r="E2">
        <v>315917622</v>
      </c>
      <c r="F2">
        <v>9.58</v>
      </c>
      <c r="G2">
        <v>6295442</v>
      </c>
      <c r="H2" t="s">
        <v>34</v>
      </c>
      <c r="I2" s="5">
        <v>50.181960535892479</v>
      </c>
      <c r="J2" s="5">
        <v>258112.30267946239</v>
      </c>
    </row>
    <row r="3" spans="1:16" x14ac:dyDescent="0.25">
      <c r="A3" t="s">
        <v>26</v>
      </c>
      <c r="B3" t="s">
        <v>33</v>
      </c>
      <c r="C3" t="s">
        <v>11</v>
      </c>
      <c r="D3">
        <v>30491172</v>
      </c>
      <c r="E3">
        <v>284704940</v>
      </c>
      <c r="F3">
        <v>9.58</v>
      </c>
      <c r="G3">
        <v>5337770</v>
      </c>
      <c r="H3" t="s">
        <v>34</v>
      </c>
      <c r="I3" s="5">
        <v>53.337805862747928</v>
      </c>
      <c r="J3" s="5">
        <v>273891.52931373962</v>
      </c>
    </row>
    <row r="4" spans="1:16" x14ac:dyDescent="0.25">
      <c r="A4" t="s">
        <v>26</v>
      </c>
      <c r="B4" t="s">
        <v>33</v>
      </c>
      <c r="C4" t="s">
        <v>12</v>
      </c>
      <c r="D4">
        <v>13906119</v>
      </c>
      <c r="E4">
        <v>251626149</v>
      </c>
      <c r="F4">
        <v>9.57</v>
      </c>
      <c r="G4">
        <v>5274651</v>
      </c>
      <c r="H4" t="s">
        <v>34</v>
      </c>
      <c r="I4" s="5">
        <v>47.704795824406204</v>
      </c>
      <c r="J4" s="5">
        <v>245726.47912203101</v>
      </c>
    </row>
    <row r="5" spans="1:16" x14ac:dyDescent="0.25">
      <c r="A5" t="s">
        <v>26</v>
      </c>
      <c r="B5" t="s">
        <v>33</v>
      </c>
      <c r="C5" t="s">
        <v>13</v>
      </c>
      <c r="D5">
        <v>76719326</v>
      </c>
      <c r="E5">
        <v>224037312</v>
      </c>
      <c r="F5">
        <v>9.59</v>
      </c>
      <c r="G5">
        <v>5416525</v>
      </c>
      <c r="H5" t="s">
        <v>34</v>
      </c>
      <c r="I5" s="5">
        <v>41.361816293656908</v>
      </c>
      <c r="J5" s="5">
        <v>214011.58146828454</v>
      </c>
    </row>
    <row r="6" spans="1:16" x14ac:dyDescent="0.25">
      <c r="A6" t="s">
        <v>26</v>
      </c>
      <c r="B6" t="s">
        <v>33</v>
      </c>
      <c r="C6" t="s">
        <v>37</v>
      </c>
      <c r="D6">
        <v>8071226</v>
      </c>
      <c r="E6">
        <v>6063395</v>
      </c>
      <c r="F6">
        <v>9.57</v>
      </c>
      <c r="G6">
        <v>120475</v>
      </c>
      <c r="H6" t="s">
        <v>34</v>
      </c>
      <c r="I6" s="5">
        <v>50.329072421664243</v>
      </c>
      <c r="J6" s="5">
        <v>258847.86210832119</v>
      </c>
    </row>
    <row r="7" spans="1:16" x14ac:dyDescent="0.25">
      <c r="A7" t="s">
        <v>26</v>
      </c>
      <c r="B7" t="s">
        <v>33</v>
      </c>
      <c r="C7" t="s">
        <v>38</v>
      </c>
      <c r="D7">
        <v>6103849</v>
      </c>
      <c r="E7">
        <v>5721115</v>
      </c>
      <c r="F7">
        <v>9.58</v>
      </c>
      <c r="G7">
        <v>114460</v>
      </c>
      <c r="H7" t="s">
        <v>34</v>
      </c>
      <c r="I7" s="5">
        <v>49.983531364668877</v>
      </c>
      <c r="J7" s="5">
        <v>257120.15682334438</v>
      </c>
    </row>
    <row r="8" spans="1:16" x14ac:dyDescent="0.25">
      <c r="A8" t="s">
        <v>26</v>
      </c>
      <c r="B8" t="s">
        <v>33</v>
      </c>
      <c r="C8" t="s">
        <v>39</v>
      </c>
      <c r="D8">
        <v>6619984</v>
      </c>
      <c r="E8">
        <v>4428683</v>
      </c>
      <c r="F8">
        <v>9.58</v>
      </c>
      <c r="G8">
        <v>105869</v>
      </c>
      <c r="H8" t="s">
        <v>34</v>
      </c>
      <c r="I8" s="5">
        <v>41.831726001001236</v>
      </c>
      <c r="J8" s="5">
        <v>216361.13000500618</v>
      </c>
    </row>
    <row r="9" spans="1:16" x14ac:dyDescent="0.25">
      <c r="A9" t="s">
        <v>26</v>
      </c>
      <c r="B9" t="s">
        <v>33</v>
      </c>
      <c r="C9" t="s">
        <v>40</v>
      </c>
      <c r="D9">
        <v>8875571</v>
      </c>
      <c r="E9">
        <v>7381965</v>
      </c>
      <c r="F9">
        <v>9.58</v>
      </c>
      <c r="G9">
        <v>141220</v>
      </c>
      <c r="H9" t="s">
        <v>34</v>
      </c>
      <c r="I9" s="5">
        <v>52.272801302931597</v>
      </c>
      <c r="J9" s="5">
        <v>268566.50651465799</v>
      </c>
    </row>
    <row r="10" spans="1:16" x14ac:dyDescent="0.25">
      <c r="A10" t="s">
        <v>26</v>
      </c>
      <c r="B10" t="s">
        <v>33</v>
      </c>
      <c r="C10" t="s">
        <v>14</v>
      </c>
      <c r="D10">
        <v>6982453</v>
      </c>
      <c r="E10">
        <v>25938708</v>
      </c>
      <c r="F10">
        <v>9.58</v>
      </c>
      <c r="G10">
        <v>840568</v>
      </c>
      <c r="H10" t="s">
        <v>34</v>
      </c>
      <c r="I10" s="5">
        <v>30.85854802942772</v>
      </c>
      <c r="J10" s="5">
        <v>161495.24014713857</v>
      </c>
    </row>
    <row r="11" spans="1:16" x14ac:dyDescent="0.25">
      <c r="A11" t="s">
        <v>26</v>
      </c>
      <c r="B11" t="s">
        <v>33</v>
      </c>
      <c r="C11" t="s">
        <v>15</v>
      </c>
      <c r="D11">
        <v>6819854</v>
      </c>
      <c r="E11">
        <v>25318165</v>
      </c>
      <c r="F11">
        <v>9.58</v>
      </c>
      <c r="G11">
        <v>902956</v>
      </c>
      <c r="H11" t="s">
        <v>34</v>
      </c>
      <c r="I11" s="5">
        <v>28.039201245686389</v>
      </c>
      <c r="J11" s="5">
        <v>147398.50622843194</v>
      </c>
    </row>
    <row r="12" spans="1:16" x14ac:dyDescent="0.25">
      <c r="A12" t="s">
        <v>26</v>
      </c>
      <c r="B12" t="s">
        <v>33</v>
      </c>
      <c r="C12" t="s">
        <v>16</v>
      </c>
      <c r="D12">
        <v>5082533</v>
      </c>
      <c r="E12">
        <v>27980702</v>
      </c>
      <c r="F12">
        <v>9.58</v>
      </c>
      <c r="G12">
        <v>1041679</v>
      </c>
      <c r="H12" t="s">
        <v>34</v>
      </c>
      <c r="I12" s="5">
        <v>26.861155883914336</v>
      </c>
      <c r="J12" s="5">
        <v>141508.27941957169</v>
      </c>
    </row>
    <row r="13" spans="1:16" x14ac:dyDescent="0.25">
      <c r="A13" t="s">
        <v>26</v>
      </c>
      <c r="B13" t="s">
        <v>33</v>
      </c>
      <c r="C13" t="s">
        <v>17</v>
      </c>
      <c r="D13">
        <v>10620749</v>
      </c>
      <c r="E13">
        <v>31126546</v>
      </c>
      <c r="F13">
        <v>9.57</v>
      </c>
      <c r="G13">
        <v>1053338</v>
      </c>
      <c r="H13" t="s">
        <v>34</v>
      </c>
      <c r="I13" s="5">
        <v>29.550387434992377</v>
      </c>
      <c r="J13" s="5">
        <v>154954.43717496187</v>
      </c>
    </row>
    <row r="15" spans="1:16" x14ac:dyDescent="0.25">
      <c r="A15" s="6"/>
      <c r="B15" s="6"/>
      <c r="C15" s="6"/>
    </row>
    <row r="16" spans="1:16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18</v>
      </c>
      <c r="J16" s="1" t="s">
        <v>34</v>
      </c>
      <c r="K16" s="1" t="s">
        <v>35</v>
      </c>
      <c r="M16" s="12" t="s">
        <v>42</v>
      </c>
      <c r="N16" s="13"/>
      <c r="O16" s="12" t="s">
        <v>43</v>
      </c>
      <c r="P16" s="6"/>
    </row>
    <row r="17" spans="1:16" x14ac:dyDescent="0.25">
      <c r="A17" s="1" t="s">
        <v>10</v>
      </c>
      <c r="B17" s="5">
        <v>258112.30267946239</v>
      </c>
      <c r="C17" s="5">
        <f>(B17/0.13)*0.001</f>
        <v>1985.47925138048</v>
      </c>
      <c r="D17" s="5"/>
      <c r="E17" s="11" t="s">
        <v>37</v>
      </c>
      <c r="F17" s="5">
        <v>258847.86210832119</v>
      </c>
      <c r="G17" s="5">
        <f>(F17/0.13)*0.001</f>
        <v>1991.1374008332398</v>
      </c>
      <c r="H17" s="5"/>
      <c r="I17" s="11" t="s">
        <v>14</v>
      </c>
      <c r="J17" s="5">
        <v>161495.24014713857</v>
      </c>
      <c r="K17" s="5">
        <f>(J17/0.13)*0.001</f>
        <v>1242.2710780549119</v>
      </c>
      <c r="M17" s="5">
        <f>(F17/247935.47)*100</f>
        <v>104.40130333442053</v>
      </c>
      <c r="N17" s="5"/>
      <c r="O17" s="10">
        <f>(J17/247935.47)*100</f>
        <v>65.135996937888137</v>
      </c>
      <c r="P17" s="6"/>
    </row>
    <row r="18" spans="1:16" x14ac:dyDescent="0.25">
      <c r="A18" s="1" t="s">
        <v>11</v>
      </c>
      <c r="B18" s="5">
        <v>273891.52931373962</v>
      </c>
      <c r="C18" s="5">
        <f t="shared" ref="C18:C20" si="0">(B18/0.13)*0.001</f>
        <v>2106.8579177979973</v>
      </c>
      <c r="D18" s="5"/>
      <c r="E18" s="11" t="s">
        <v>38</v>
      </c>
      <c r="F18" s="5">
        <v>257120.15682334438</v>
      </c>
      <c r="G18" s="5">
        <f t="shared" ref="G18:G20" si="1">(F18/0.13)*0.001</f>
        <v>1977.8473601795722</v>
      </c>
      <c r="H18" s="5"/>
      <c r="I18" s="11" t="s">
        <v>15</v>
      </c>
      <c r="J18" s="5">
        <v>147398.50622843194</v>
      </c>
      <c r="K18" s="5">
        <f t="shared" ref="K18:K20" si="2">(J18/0.13)*0.001</f>
        <v>1133.8346632956304</v>
      </c>
      <c r="M18" s="5">
        <f t="shared" ref="M18:M20" si="3">(F18/247935.47)*100</f>
        <v>103.70446665954832</v>
      </c>
      <c r="N18" s="5"/>
      <c r="O18" s="10">
        <f t="shared" ref="O18:O20" si="4">(J18/247935.47)*100</f>
        <v>59.45035062084176</v>
      </c>
      <c r="P18" s="6"/>
    </row>
    <row r="19" spans="1:16" x14ac:dyDescent="0.25">
      <c r="A19" s="1" t="s">
        <v>12</v>
      </c>
      <c r="B19" s="5">
        <v>245726.47912203101</v>
      </c>
      <c r="C19" s="5">
        <f t="shared" si="0"/>
        <v>1890.2036855540846</v>
      </c>
      <c r="D19" s="5"/>
      <c r="E19" s="11" t="s">
        <v>39</v>
      </c>
      <c r="F19" s="5">
        <v>216361.13000500618</v>
      </c>
      <c r="G19" s="5">
        <f t="shared" si="1"/>
        <v>1664.3163846538937</v>
      </c>
      <c r="H19" s="5"/>
      <c r="I19" s="11" t="s">
        <v>16</v>
      </c>
      <c r="J19" s="5">
        <v>141508.27941957169</v>
      </c>
      <c r="K19" s="5">
        <f t="shared" si="2"/>
        <v>1088.5252263043974</v>
      </c>
      <c r="M19" s="5">
        <f t="shared" si="3"/>
        <v>87.265097650209626</v>
      </c>
      <c r="N19" s="5"/>
      <c r="O19" s="10">
        <f t="shared" si="4"/>
        <v>57.074641002181615</v>
      </c>
      <c r="P19" s="6"/>
    </row>
    <row r="20" spans="1:16" x14ac:dyDescent="0.25">
      <c r="A20" s="1" t="s">
        <v>13</v>
      </c>
      <c r="B20" s="5">
        <v>214011.58146828454</v>
      </c>
      <c r="C20" s="5">
        <f t="shared" si="0"/>
        <v>1646.2429343714196</v>
      </c>
      <c r="D20" s="5"/>
      <c r="E20" s="11" t="s">
        <v>40</v>
      </c>
      <c r="F20" s="5">
        <v>268566.50651465799</v>
      </c>
      <c r="G20" s="5">
        <f t="shared" si="1"/>
        <v>2065.8962039589078</v>
      </c>
      <c r="H20" s="5"/>
      <c r="I20" s="11" t="s">
        <v>17</v>
      </c>
      <c r="J20" s="5">
        <v>154954.43717496187</v>
      </c>
      <c r="K20" s="5">
        <f t="shared" si="2"/>
        <v>1191.9572090381682</v>
      </c>
      <c r="M20" s="5">
        <f t="shared" si="3"/>
        <v>108.32113150839531</v>
      </c>
      <c r="N20" s="5"/>
      <c r="O20" s="10">
        <f t="shared" si="4"/>
        <v>62.4978899448965</v>
      </c>
      <c r="P20" s="6"/>
    </row>
    <row r="21" spans="1:16" x14ac:dyDescent="0.25">
      <c r="A21" s="1" t="s">
        <v>19</v>
      </c>
      <c r="B21" s="3">
        <f>AVERAGE(B17:B20)</f>
        <v>247935.4731458794</v>
      </c>
      <c r="C21" s="3">
        <f>AVERAGE(C17:C20)</f>
        <v>1907.1959472759954</v>
      </c>
      <c r="E21" s="9" t="s">
        <v>19</v>
      </c>
      <c r="F21" s="3">
        <f>AVERAGE(F17:F20)</f>
        <v>250223.91386283244</v>
      </c>
      <c r="G21" s="3">
        <f>AVERAGE(G17:G20)</f>
        <v>1924.7993374064033</v>
      </c>
      <c r="I21" s="9" t="s">
        <v>19</v>
      </c>
      <c r="J21" s="3">
        <f>AVERAGE(J17:J20)</f>
        <v>151339.11574252602</v>
      </c>
      <c r="K21" s="3">
        <f>AVERAGE(K17:K20)</f>
        <v>1164.147044173277</v>
      </c>
      <c r="M21" s="3">
        <f t="shared" ref="M21:O21" si="5">AVERAGE(M17:M20)</f>
        <v>100.92299978814344</v>
      </c>
      <c r="O21" s="3">
        <f t="shared" si="5"/>
        <v>61.039719626451998</v>
      </c>
      <c r="P21" s="6"/>
    </row>
    <row r="22" spans="1:16" x14ac:dyDescent="0.25">
      <c r="A22" s="1" t="s">
        <v>20</v>
      </c>
      <c r="B22" s="9">
        <f>STDEV(B17:B20)</f>
        <v>25383.687624767404</v>
      </c>
      <c r="C22" s="9">
        <f>STDEV(C17:C20)</f>
        <v>195.25913557513394</v>
      </c>
      <c r="D22" s="1"/>
      <c r="E22" s="9" t="s">
        <v>20</v>
      </c>
      <c r="F22" s="9">
        <f>STDEV(F17:F20)</f>
        <v>23130.56769806239</v>
      </c>
      <c r="G22" s="9">
        <f>STDEV(G17:G20)</f>
        <v>177.92744383124921</v>
      </c>
      <c r="H22" s="1"/>
      <c r="I22" s="9" t="s">
        <v>20</v>
      </c>
      <c r="J22" s="9">
        <f>STDEV(J17:J20)</f>
        <v>8725.2728349525678</v>
      </c>
      <c r="K22" s="9">
        <f>STDEV(K17:K20)</f>
        <v>67.117483345788969</v>
      </c>
      <c r="M22" s="9">
        <f t="shared" ref="M22:O22" si="6">STDEV(M17:M20)</f>
        <v>9.3292693046551189</v>
      </c>
      <c r="O22" s="9">
        <f t="shared" si="6"/>
        <v>3.5191708693203769</v>
      </c>
      <c r="P22" s="6"/>
    </row>
    <row r="23" spans="1:16" x14ac:dyDescent="0.25">
      <c r="A23" s="1"/>
      <c r="B23" s="2"/>
      <c r="C23" s="2"/>
      <c r="D23" s="2"/>
      <c r="E23" s="9"/>
      <c r="F23" s="2"/>
      <c r="G23" s="2"/>
      <c r="H23" s="2"/>
      <c r="I23" s="9"/>
      <c r="J23" s="2"/>
      <c r="K23" s="2"/>
      <c r="M23" s="7"/>
      <c r="N23" s="6"/>
      <c r="O23" s="6"/>
      <c r="P23" s="6"/>
    </row>
    <row r="24" spans="1:16" x14ac:dyDescent="0.25">
      <c r="A24" s="6"/>
      <c r="B24" s="6"/>
      <c r="C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x14ac:dyDescent="0.25">
      <c r="A25" s="1" t="s">
        <v>36</v>
      </c>
      <c r="B25" s="6"/>
      <c r="C25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51E4D-1F6D-4A69-B208-1C2070A87A86}">
  <dimension ref="A1:W37"/>
  <sheetViews>
    <sheetView workbookViewId="0">
      <selection activeCell="J7" sqref="J7"/>
    </sheetView>
  </sheetViews>
  <sheetFormatPr defaultRowHeight="15" x14ac:dyDescent="0.25"/>
  <cols>
    <col min="1" max="10" width="15" customWidth="1"/>
    <col min="11" max="11" width="14.85546875" customWidth="1"/>
  </cols>
  <sheetData>
    <row r="1" spans="1:15" s="1" customForma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15" x14ac:dyDescent="0.25">
      <c r="A2" t="s">
        <v>27</v>
      </c>
      <c r="B2" t="s">
        <v>33</v>
      </c>
      <c r="C2" t="s">
        <v>10</v>
      </c>
      <c r="D2">
        <v>1506158</v>
      </c>
      <c r="E2">
        <v>9965484</v>
      </c>
      <c r="F2">
        <v>5.39</v>
      </c>
      <c r="G2">
        <v>5818849</v>
      </c>
      <c r="H2" t="s">
        <v>34</v>
      </c>
      <c r="I2" s="5">
        <v>1.7126097151659001</v>
      </c>
      <c r="J2" s="5">
        <v>23454.424502370002</v>
      </c>
      <c r="K2" s="5"/>
    </row>
    <row r="3" spans="1:15" x14ac:dyDescent="0.25">
      <c r="A3" t="s">
        <v>27</v>
      </c>
      <c r="B3" t="s">
        <v>33</v>
      </c>
      <c r="C3" t="s">
        <v>11</v>
      </c>
      <c r="D3">
        <v>2527548</v>
      </c>
      <c r="E3">
        <v>7328663</v>
      </c>
      <c r="F3">
        <v>5.38</v>
      </c>
      <c r="G3">
        <v>5301901</v>
      </c>
      <c r="H3" t="s">
        <v>34</v>
      </c>
      <c r="I3" s="5">
        <v>1.382270811921988</v>
      </c>
      <c r="J3" s="5">
        <v>18735.297313171257</v>
      </c>
    </row>
    <row r="4" spans="1:15" x14ac:dyDescent="0.25">
      <c r="A4" t="s">
        <v>27</v>
      </c>
      <c r="B4" t="s">
        <v>33</v>
      </c>
      <c r="C4" t="s">
        <v>12</v>
      </c>
      <c r="D4">
        <v>4218426</v>
      </c>
      <c r="E4">
        <v>11043594</v>
      </c>
      <c r="F4">
        <v>5.38</v>
      </c>
      <c r="G4">
        <v>5462024</v>
      </c>
      <c r="H4" t="s">
        <v>34</v>
      </c>
      <c r="I4" s="5">
        <v>2.0215178024851301</v>
      </c>
      <c r="J4" s="5">
        <v>27867.397178359006</v>
      </c>
      <c r="K4" s="5"/>
    </row>
    <row r="5" spans="1:15" x14ac:dyDescent="0.25">
      <c r="A5" t="s">
        <v>27</v>
      </c>
      <c r="B5" t="s">
        <v>33</v>
      </c>
      <c r="C5" t="s">
        <v>13</v>
      </c>
      <c r="D5">
        <v>5960133</v>
      </c>
      <c r="E5">
        <v>11761322</v>
      </c>
      <c r="F5">
        <v>5.37</v>
      </c>
      <c r="G5">
        <v>5838288</v>
      </c>
      <c r="H5" t="s">
        <v>34</v>
      </c>
      <c r="I5" s="5">
        <v>2.0145155566152271</v>
      </c>
      <c r="J5" s="5">
        <v>27767.365094503246</v>
      </c>
    </row>
    <row r="6" spans="1:15" x14ac:dyDescent="0.25">
      <c r="A6" t="s">
        <v>27</v>
      </c>
      <c r="B6" t="s">
        <v>33</v>
      </c>
      <c r="C6" t="s">
        <v>37</v>
      </c>
      <c r="D6">
        <v>7741</v>
      </c>
      <c r="E6">
        <v>4914</v>
      </c>
      <c r="F6">
        <v>5.39</v>
      </c>
      <c r="G6">
        <v>2563</v>
      </c>
      <c r="H6" t="s">
        <v>34</v>
      </c>
      <c r="I6" s="5">
        <v>1.9172844323058915</v>
      </c>
      <c r="J6" s="5">
        <v>26378.349032941311</v>
      </c>
    </row>
    <row r="7" spans="1:15" x14ac:dyDescent="0.25">
      <c r="A7" t="s">
        <v>27</v>
      </c>
      <c r="B7" t="s">
        <v>33</v>
      </c>
      <c r="C7" t="s">
        <v>38</v>
      </c>
      <c r="D7">
        <v>10754</v>
      </c>
      <c r="E7">
        <v>5239</v>
      </c>
      <c r="F7">
        <v>5.39</v>
      </c>
      <c r="G7">
        <v>2882</v>
      </c>
      <c r="H7" t="s">
        <v>34</v>
      </c>
      <c r="I7" s="5">
        <v>1.8178348369188064</v>
      </c>
      <c r="J7" s="5">
        <v>24957.640527411524</v>
      </c>
    </row>
    <row r="8" spans="1:15" x14ac:dyDescent="0.25">
      <c r="A8" t="s">
        <v>27</v>
      </c>
      <c r="B8" t="s">
        <v>33</v>
      </c>
      <c r="C8" t="s">
        <v>39</v>
      </c>
      <c r="D8">
        <v>5832</v>
      </c>
      <c r="E8">
        <v>3583</v>
      </c>
      <c r="F8">
        <v>5.39</v>
      </c>
      <c r="G8">
        <v>2841</v>
      </c>
      <c r="H8" t="s">
        <v>34</v>
      </c>
      <c r="I8" s="5">
        <v>1.2611756423794438</v>
      </c>
      <c r="J8" s="5">
        <v>17005.366319706343</v>
      </c>
    </row>
    <row r="9" spans="1:15" x14ac:dyDescent="0.25">
      <c r="A9" t="s">
        <v>27</v>
      </c>
      <c r="B9" t="s">
        <v>33</v>
      </c>
      <c r="C9" t="s">
        <v>40</v>
      </c>
      <c r="D9">
        <v>8721</v>
      </c>
      <c r="E9">
        <v>3648</v>
      </c>
      <c r="F9">
        <v>5.39</v>
      </c>
      <c r="G9">
        <v>2784</v>
      </c>
      <c r="H9" t="s">
        <v>34</v>
      </c>
      <c r="I9" s="5">
        <v>1.3103448275862069</v>
      </c>
      <c r="J9" s="5">
        <v>17707.783251231529</v>
      </c>
    </row>
    <row r="10" spans="1:15" x14ac:dyDescent="0.25">
      <c r="A10" t="s">
        <v>27</v>
      </c>
      <c r="B10" t="s">
        <v>33</v>
      </c>
      <c r="C10" t="s">
        <v>14</v>
      </c>
      <c r="D10">
        <v>7885</v>
      </c>
      <c r="E10">
        <v>21724</v>
      </c>
      <c r="F10">
        <v>5.39</v>
      </c>
      <c r="G10">
        <v>761213</v>
      </c>
      <c r="H10" t="s">
        <v>34</v>
      </c>
      <c r="I10" s="5">
        <v>2.8538661320812966E-2</v>
      </c>
      <c r="J10" s="5">
        <v>143.69330660406482</v>
      </c>
    </row>
    <row r="11" spans="1:15" x14ac:dyDescent="0.25">
      <c r="A11" t="s">
        <v>27</v>
      </c>
      <c r="B11" t="s">
        <v>33</v>
      </c>
      <c r="C11" t="s">
        <v>15</v>
      </c>
      <c r="D11">
        <v>9774</v>
      </c>
      <c r="E11">
        <v>25808</v>
      </c>
      <c r="F11">
        <v>5.39</v>
      </c>
      <c r="G11">
        <v>835289</v>
      </c>
      <c r="H11" t="s">
        <v>34</v>
      </c>
      <c r="I11" s="5">
        <v>3.0897090707527573E-2</v>
      </c>
      <c r="J11" s="5">
        <v>155.48545353763785</v>
      </c>
    </row>
    <row r="12" spans="1:15" x14ac:dyDescent="0.25">
      <c r="A12" t="s">
        <v>27</v>
      </c>
      <c r="B12" t="s">
        <v>33</v>
      </c>
      <c r="C12" t="s">
        <v>16</v>
      </c>
      <c r="D12">
        <v>6912</v>
      </c>
      <c r="E12">
        <v>19119</v>
      </c>
      <c r="F12">
        <v>5.39</v>
      </c>
      <c r="G12">
        <v>953654</v>
      </c>
      <c r="H12" t="s">
        <v>34</v>
      </c>
      <c r="I12" s="5">
        <v>2.0048151635708548E-2</v>
      </c>
      <c r="J12" s="5">
        <v>101.24075817854273</v>
      </c>
    </row>
    <row r="13" spans="1:15" x14ac:dyDescent="0.25">
      <c r="A13" t="s">
        <v>27</v>
      </c>
      <c r="B13" t="s">
        <v>33</v>
      </c>
      <c r="C13" t="s">
        <v>17</v>
      </c>
      <c r="D13">
        <v>9779</v>
      </c>
      <c r="E13">
        <v>28044</v>
      </c>
      <c r="F13">
        <v>5.39</v>
      </c>
      <c r="G13">
        <v>802214</v>
      </c>
      <c r="H13" t="s">
        <v>34</v>
      </c>
      <c r="I13" s="5">
        <v>3.4958253034726397E-2</v>
      </c>
      <c r="J13" s="5">
        <v>175.79126517363198</v>
      </c>
    </row>
    <row r="15" spans="1:15" x14ac:dyDescent="0.25">
      <c r="A15" s="6"/>
      <c r="B15" s="6"/>
      <c r="C15" s="6"/>
      <c r="D15" s="6"/>
    </row>
    <row r="16" spans="1:15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18</v>
      </c>
      <c r="J16" s="1" t="s">
        <v>34</v>
      </c>
      <c r="K16" s="1" t="s">
        <v>35</v>
      </c>
      <c r="M16" s="12" t="s">
        <v>42</v>
      </c>
      <c r="N16" s="13"/>
      <c r="O16" s="12" t="s">
        <v>43</v>
      </c>
    </row>
    <row r="17" spans="1:23" x14ac:dyDescent="0.25">
      <c r="A17" s="1" t="s">
        <v>10</v>
      </c>
      <c r="B17" s="5">
        <v>23454.424502370002</v>
      </c>
      <c r="C17" s="5">
        <f>(B17/0.13)*0.001</f>
        <v>180.41865001823078</v>
      </c>
      <c r="D17" s="5"/>
      <c r="E17" s="11" t="s">
        <v>37</v>
      </c>
      <c r="F17" s="5">
        <v>26378.349032941311</v>
      </c>
      <c r="G17" s="5">
        <f>(F17/0.13)*0.001</f>
        <v>202.9103771764716</v>
      </c>
      <c r="H17" s="5"/>
      <c r="I17" s="11" t="s">
        <v>14</v>
      </c>
      <c r="J17" s="5">
        <v>143.69330660406482</v>
      </c>
      <c r="K17" s="5">
        <f>(J17/0.13)*0.001</f>
        <v>1.1053331277235754</v>
      </c>
      <c r="M17" s="5">
        <f>(F17/24456.12)*100</f>
        <v>107.85991004681574</v>
      </c>
      <c r="N17" s="5"/>
      <c r="O17" s="10">
        <f>(J17/24456.12)*100</f>
        <v>0.58755561636132314</v>
      </c>
    </row>
    <row r="18" spans="1:23" x14ac:dyDescent="0.25">
      <c r="A18" s="1" t="s">
        <v>11</v>
      </c>
      <c r="B18" s="5">
        <v>18735.297313171257</v>
      </c>
      <c r="C18" s="5">
        <f t="shared" ref="C18:C20" si="0">(B18/0.13)*0.001</f>
        <v>144.11767163977888</v>
      </c>
      <c r="D18" s="5"/>
      <c r="E18" s="11" t="s">
        <v>38</v>
      </c>
      <c r="F18" s="5">
        <v>24957.640527411524</v>
      </c>
      <c r="G18" s="5">
        <f t="shared" ref="G18:G20" si="1">(F18/0.13)*0.001</f>
        <v>191.98185021085789</v>
      </c>
      <c r="H18" s="5"/>
      <c r="I18" s="11" t="s">
        <v>15</v>
      </c>
      <c r="J18" s="5">
        <v>155.48545353763785</v>
      </c>
      <c r="K18" s="5">
        <f t="shared" ref="K18:K20" si="2">(J18/0.13)*0.001</f>
        <v>1.1960419502895221</v>
      </c>
      <c r="M18" s="5">
        <f t="shared" ref="M18:M20" si="3">(F18/24456.12)*100</f>
        <v>102.05069539817242</v>
      </c>
      <c r="N18" s="5"/>
      <c r="O18" s="10">
        <f t="shared" ref="O18:O20" si="4">(J18/24456.12)*100</f>
        <v>0.63577318698811525</v>
      </c>
      <c r="P18" s="6"/>
      <c r="Q18" s="6"/>
      <c r="R18" s="6"/>
      <c r="S18" s="6"/>
      <c r="T18" s="6"/>
      <c r="U18" s="6"/>
      <c r="V18" s="6"/>
      <c r="W18" s="6"/>
    </row>
    <row r="19" spans="1:23" x14ac:dyDescent="0.25">
      <c r="A19" s="1" t="s">
        <v>12</v>
      </c>
      <c r="B19" s="5">
        <v>27867.397178359006</v>
      </c>
      <c r="C19" s="5">
        <f t="shared" si="0"/>
        <v>214.36459367968465</v>
      </c>
      <c r="D19" s="5"/>
      <c r="E19" s="11" t="s">
        <v>39</v>
      </c>
      <c r="F19" s="5">
        <v>17005.366319706343</v>
      </c>
      <c r="G19" s="5">
        <f t="shared" si="1"/>
        <v>130.81051015158727</v>
      </c>
      <c r="H19" s="5"/>
      <c r="I19" s="11" t="s">
        <v>16</v>
      </c>
      <c r="J19" s="5">
        <v>101.24075817854273</v>
      </c>
      <c r="K19" s="5">
        <f t="shared" si="2"/>
        <v>0.77877506291186716</v>
      </c>
      <c r="M19" s="5">
        <f t="shared" si="3"/>
        <v>69.534195611185851</v>
      </c>
      <c r="N19" s="5"/>
      <c r="O19" s="10">
        <f t="shared" si="4"/>
        <v>0.41396901134989011</v>
      </c>
      <c r="P19" s="6"/>
      <c r="Q19" s="6"/>
      <c r="R19" s="6"/>
      <c r="S19" s="6"/>
      <c r="T19" s="6"/>
      <c r="U19" s="6"/>
      <c r="V19" s="6"/>
      <c r="W19" s="6"/>
    </row>
    <row r="20" spans="1:23" x14ac:dyDescent="0.25">
      <c r="A20" s="1" t="s">
        <v>13</v>
      </c>
      <c r="B20" s="5">
        <v>27767.365094503246</v>
      </c>
      <c r="C20" s="5">
        <f t="shared" si="0"/>
        <v>213.59511611156344</v>
      </c>
      <c r="D20" s="5"/>
      <c r="E20" s="11" t="s">
        <v>40</v>
      </c>
      <c r="F20" s="5">
        <v>17707.783251231529</v>
      </c>
      <c r="G20" s="5">
        <f t="shared" si="1"/>
        <v>136.21371731716562</v>
      </c>
      <c r="H20" s="5"/>
      <c r="I20" s="11" t="s">
        <v>17</v>
      </c>
      <c r="J20" s="5">
        <v>175.79126517363198</v>
      </c>
      <c r="K20" s="5">
        <f t="shared" si="2"/>
        <v>1.3522405013356307</v>
      </c>
      <c r="M20" s="5">
        <f t="shared" si="3"/>
        <v>72.406347577749571</v>
      </c>
      <c r="N20" s="5"/>
      <c r="O20" s="10">
        <f t="shared" si="4"/>
        <v>0.71880275846549657</v>
      </c>
      <c r="P20" s="6"/>
      <c r="Q20" s="6"/>
      <c r="R20" s="6"/>
      <c r="S20" s="6"/>
      <c r="T20" s="6"/>
      <c r="U20" s="6"/>
      <c r="V20" s="6"/>
      <c r="W20" s="6"/>
    </row>
    <row r="21" spans="1:23" x14ac:dyDescent="0.25">
      <c r="A21" s="1" t="s">
        <v>19</v>
      </c>
      <c r="B21" s="3">
        <f>AVERAGE(B17:B20)</f>
        <v>24456.121022100877</v>
      </c>
      <c r="C21" s="3">
        <f>AVERAGE(C17:C20)</f>
        <v>188.12400786231444</v>
      </c>
      <c r="E21" s="9" t="s">
        <v>19</v>
      </c>
      <c r="F21" s="3">
        <f>AVERAGE(F17:F20)</f>
        <v>21512.28478282268</v>
      </c>
      <c r="G21" s="3">
        <f>AVERAGE(G17:G20)</f>
        <v>165.47911371402063</v>
      </c>
      <c r="I21" s="9" t="s">
        <v>19</v>
      </c>
      <c r="J21" s="3">
        <f>AVERAGE(J17:J20)</f>
        <v>144.05269587346936</v>
      </c>
      <c r="K21" s="3">
        <f>AVERAGE(K17:K20)</f>
        <v>1.1080976605651489</v>
      </c>
      <c r="M21" s="3">
        <f t="shared" ref="M21:O21" si="5">AVERAGE(M17:M20)</f>
        <v>87.962787158480893</v>
      </c>
      <c r="O21" s="3">
        <f t="shared" si="5"/>
        <v>0.58902514329120637</v>
      </c>
      <c r="P21" s="6"/>
      <c r="Q21" s="6"/>
      <c r="R21" s="6"/>
      <c r="S21" s="6"/>
      <c r="T21" s="6"/>
      <c r="U21" s="6"/>
      <c r="V21" s="6"/>
      <c r="W21" s="6"/>
    </row>
    <row r="22" spans="1:23" x14ac:dyDescent="0.25">
      <c r="A22" s="1" t="s">
        <v>20</v>
      </c>
      <c r="B22" s="1">
        <f>STDEV(B17:B20)</f>
        <v>4333.2959798736447</v>
      </c>
      <c r="C22" s="9">
        <f>STDEV(C17:C20)</f>
        <v>33.333045999027867</v>
      </c>
      <c r="D22" s="1"/>
      <c r="E22" s="9" t="s">
        <v>20</v>
      </c>
      <c r="F22" s="9">
        <f>STDEV(F17:F20)</f>
        <v>4842.0244881010822</v>
      </c>
      <c r="G22" s="9">
        <f>STDEV(G17:G20)</f>
        <v>37.246342216162105</v>
      </c>
      <c r="H22" s="1"/>
      <c r="I22" s="9" t="s">
        <v>20</v>
      </c>
      <c r="J22" s="9">
        <f>STDEV(J17:J20)</f>
        <v>31.469752137939594</v>
      </c>
      <c r="K22" s="9">
        <f>STDEV(K17:K20)</f>
        <v>0.24207501644568927</v>
      </c>
      <c r="M22" s="9">
        <f t="shared" ref="M22:O22" si="6">STDEV(M17:M20)</f>
        <v>19.798825357829067</v>
      </c>
      <c r="O22" s="9">
        <f t="shared" si="6"/>
        <v>0.12867843361064435</v>
      </c>
      <c r="P22" s="6"/>
      <c r="Q22" s="6"/>
      <c r="R22" s="6"/>
      <c r="S22" s="6"/>
      <c r="T22" s="6"/>
      <c r="U22" s="6"/>
      <c r="V22" s="6"/>
      <c r="W22" s="6"/>
    </row>
    <row r="23" spans="1:23" x14ac:dyDescent="0.25">
      <c r="A23" s="1"/>
      <c r="B23" s="2"/>
      <c r="D23" s="2"/>
      <c r="E23" s="9"/>
      <c r="F23" s="2"/>
      <c r="G23" s="2"/>
      <c r="H23" s="2"/>
      <c r="I23" s="9"/>
      <c r="J23" s="2"/>
      <c r="K23" s="2"/>
      <c r="M23" s="7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3" x14ac:dyDescent="0.25">
      <c r="A24" s="6"/>
      <c r="B24" s="6"/>
      <c r="C24" s="6"/>
      <c r="D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x14ac:dyDescent="0.25">
      <c r="A25" s="1" t="s">
        <v>36</v>
      </c>
      <c r="B25" s="6"/>
      <c r="C25" s="6"/>
      <c r="D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</row>
    <row r="26" spans="1:23" x14ac:dyDescent="0.25"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</row>
    <row r="27" spans="1:23" x14ac:dyDescent="0.25"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</row>
    <row r="37" spans="7:7" x14ac:dyDescent="0.25">
      <c r="G37" t="s">
        <v>41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CC98A-3928-476F-AE5F-1B0121EF48DC}">
  <dimension ref="A1:P27"/>
  <sheetViews>
    <sheetView workbookViewId="0">
      <selection activeCell="J7" sqref="J7"/>
    </sheetView>
  </sheetViews>
  <sheetFormatPr defaultRowHeight="15" x14ac:dyDescent="0.25"/>
  <cols>
    <col min="1" max="10" width="15" customWidth="1"/>
  </cols>
  <sheetData>
    <row r="1" spans="1:16" s="1" customFormat="1" x14ac:dyDescent="0.25">
      <c r="A1" s="1" t="s">
        <v>0</v>
      </c>
      <c r="B1" s="1" t="s">
        <v>32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5</v>
      </c>
    </row>
    <row r="2" spans="1:16" x14ac:dyDescent="0.25">
      <c r="A2" t="s">
        <v>28</v>
      </c>
      <c r="B2" t="s">
        <v>33</v>
      </c>
      <c r="C2" t="s">
        <v>10</v>
      </c>
      <c r="D2">
        <v>2637827</v>
      </c>
      <c r="E2">
        <v>29105331</v>
      </c>
      <c r="F2">
        <v>5.66</v>
      </c>
      <c r="G2">
        <v>5918849</v>
      </c>
      <c r="H2" t="s">
        <v>34</v>
      </c>
      <c r="I2" s="5">
        <v>4.9173971155540546</v>
      </c>
      <c r="J2" s="5">
        <v>47673.971155540537</v>
      </c>
    </row>
    <row r="3" spans="1:16" x14ac:dyDescent="0.25">
      <c r="A3" t="s">
        <v>28</v>
      </c>
      <c r="B3" t="s">
        <v>33</v>
      </c>
      <c r="C3" t="s">
        <v>11</v>
      </c>
      <c r="D3">
        <v>3240236</v>
      </c>
      <c r="E3">
        <v>25330144</v>
      </c>
      <c r="F3">
        <v>5.66</v>
      </c>
      <c r="G3">
        <v>5301901</v>
      </c>
      <c r="H3" t="s">
        <v>34</v>
      </c>
      <c r="I3" s="5">
        <v>4.7775588416305776</v>
      </c>
      <c r="J3" s="5">
        <v>46275.588416305771</v>
      </c>
      <c r="M3" s="5"/>
    </row>
    <row r="4" spans="1:16" x14ac:dyDescent="0.25">
      <c r="A4" t="s">
        <v>28</v>
      </c>
      <c r="B4" t="s">
        <v>33</v>
      </c>
      <c r="C4" t="s">
        <v>12</v>
      </c>
      <c r="D4">
        <v>4952509</v>
      </c>
      <c r="E4">
        <v>25800747</v>
      </c>
      <c r="F4">
        <v>5.66</v>
      </c>
      <c r="G4">
        <v>5397224</v>
      </c>
      <c r="H4" t="s">
        <v>34</v>
      </c>
      <c r="I4" s="5">
        <v>4.7806003604816096</v>
      </c>
      <c r="J4" s="5">
        <v>46306.003604816091</v>
      </c>
      <c r="M4" s="5"/>
    </row>
    <row r="5" spans="1:16" x14ac:dyDescent="0.25">
      <c r="A5" t="s">
        <v>28</v>
      </c>
      <c r="B5" t="s">
        <v>33</v>
      </c>
      <c r="C5" t="s">
        <v>13</v>
      </c>
      <c r="D5">
        <v>7072712</v>
      </c>
      <c r="E5">
        <v>29416596</v>
      </c>
      <c r="F5">
        <v>5.66</v>
      </c>
      <c r="G5">
        <v>6015288</v>
      </c>
      <c r="H5" t="s">
        <v>34</v>
      </c>
      <c r="I5" s="5">
        <v>4.8905274971018899</v>
      </c>
      <c r="J5" s="5">
        <v>47405.274971018895</v>
      </c>
    </row>
    <row r="6" spans="1:16" x14ac:dyDescent="0.25">
      <c r="A6" t="s">
        <v>28</v>
      </c>
      <c r="B6" t="s">
        <v>33</v>
      </c>
      <c r="C6" t="s">
        <v>37</v>
      </c>
      <c r="D6">
        <v>12792</v>
      </c>
      <c r="E6">
        <v>9331</v>
      </c>
      <c r="F6">
        <v>5.66</v>
      </c>
      <c r="G6">
        <v>2563</v>
      </c>
      <c r="H6" t="s">
        <v>34</v>
      </c>
      <c r="I6" s="5">
        <v>3.6406554818571988</v>
      </c>
      <c r="J6" s="5">
        <v>34906.554818571989</v>
      </c>
    </row>
    <row r="7" spans="1:16" x14ac:dyDescent="0.25">
      <c r="A7" t="s">
        <v>28</v>
      </c>
      <c r="B7" t="s">
        <v>33</v>
      </c>
      <c r="C7" t="s">
        <v>38</v>
      </c>
      <c r="D7">
        <v>27222</v>
      </c>
      <c r="E7">
        <v>10846</v>
      </c>
      <c r="F7">
        <v>5.66</v>
      </c>
      <c r="G7">
        <v>2882</v>
      </c>
      <c r="H7" t="s">
        <v>34</v>
      </c>
      <c r="I7" s="5">
        <v>3.7633587786259541</v>
      </c>
      <c r="J7" s="5">
        <v>36133.587786259537</v>
      </c>
    </row>
    <row r="8" spans="1:16" x14ac:dyDescent="0.25">
      <c r="A8" t="s">
        <v>28</v>
      </c>
      <c r="B8" t="s">
        <v>33</v>
      </c>
      <c r="C8" t="s">
        <v>39</v>
      </c>
      <c r="D8">
        <v>20594</v>
      </c>
      <c r="E8">
        <v>12304</v>
      </c>
      <c r="F8">
        <v>5.66</v>
      </c>
      <c r="G8">
        <v>2841</v>
      </c>
      <c r="H8" t="s">
        <v>34</v>
      </c>
      <c r="I8" s="5">
        <v>4.3308694121788101</v>
      </c>
      <c r="J8" s="5">
        <v>41808.694121788096</v>
      </c>
    </row>
    <row r="9" spans="1:16" x14ac:dyDescent="0.25">
      <c r="A9" t="s">
        <v>28</v>
      </c>
      <c r="B9" t="s">
        <v>33</v>
      </c>
      <c r="C9" t="s">
        <v>40</v>
      </c>
      <c r="D9">
        <v>18192</v>
      </c>
      <c r="E9">
        <v>9760</v>
      </c>
      <c r="F9">
        <v>5.66</v>
      </c>
      <c r="G9">
        <v>2784</v>
      </c>
      <c r="H9" t="s">
        <v>34</v>
      </c>
      <c r="I9" s="5">
        <v>3.5057471264367814</v>
      </c>
      <c r="J9" s="5">
        <v>33557.471264367814</v>
      </c>
    </row>
    <row r="10" spans="1:16" x14ac:dyDescent="0.25">
      <c r="A10" t="s">
        <v>28</v>
      </c>
      <c r="B10" t="s">
        <v>33</v>
      </c>
      <c r="C10" t="s">
        <v>14</v>
      </c>
      <c r="D10">
        <v>18685</v>
      </c>
      <c r="E10">
        <v>54382</v>
      </c>
      <c r="F10">
        <v>5.66</v>
      </c>
      <c r="G10">
        <v>761213</v>
      </c>
      <c r="H10" t="s">
        <v>34</v>
      </c>
      <c r="I10" s="5">
        <v>7.0999999999999994E-2</v>
      </c>
      <c r="J10" s="5">
        <v>766.66666666666652</v>
      </c>
    </row>
    <row r="11" spans="1:16" x14ac:dyDescent="0.25">
      <c r="A11" t="s">
        <v>28</v>
      </c>
      <c r="B11" t="s">
        <v>33</v>
      </c>
      <c r="C11" t="s">
        <v>15</v>
      </c>
      <c r="D11">
        <v>24345</v>
      </c>
      <c r="E11">
        <v>65153</v>
      </c>
      <c r="F11">
        <v>5.66</v>
      </c>
      <c r="G11">
        <v>835289</v>
      </c>
      <c r="H11" t="s">
        <v>34</v>
      </c>
      <c r="I11" s="5">
        <v>7.8E-2</v>
      </c>
      <c r="J11" s="5">
        <v>844.44444444444434</v>
      </c>
    </row>
    <row r="12" spans="1:16" x14ac:dyDescent="0.25">
      <c r="A12" t="s">
        <v>28</v>
      </c>
      <c r="B12" t="s">
        <v>33</v>
      </c>
      <c r="C12" t="s">
        <v>16</v>
      </c>
      <c r="D12">
        <v>18131</v>
      </c>
      <c r="E12">
        <v>48934</v>
      </c>
      <c r="F12">
        <v>5.66</v>
      </c>
      <c r="G12">
        <v>953654</v>
      </c>
      <c r="H12" t="s">
        <v>34</v>
      </c>
      <c r="I12" s="5">
        <v>5.0999999999999997E-2</v>
      </c>
      <c r="J12" s="5">
        <v>544.44444444444434</v>
      </c>
    </row>
    <row r="13" spans="1:16" x14ac:dyDescent="0.25">
      <c r="A13" t="s">
        <v>28</v>
      </c>
      <c r="B13" t="s">
        <v>33</v>
      </c>
      <c r="C13" t="s">
        <v>17</v>
      </c>
      <c r="D13">
        <v>22677</v>
      </c>
      <c r="E13">
        <v>60333</v>
      </c>
      <c r="F13">
        <v>5.66</v>
      </c>
      <c r="G13">
        <v>802214</v>
      </c>
      <c r="H13" t="s">
        <v>34</v>
      </c>
      <c r="I13" s="5">
        <v>7.4999999999999997E-2</v>
      </c>
      <c r="J13" s="5">
        <v>811.11111111111097</v>
      </c>
    </row>
    <row r="16" spans="1:16" x14ac:dyDescent="0.25">
      <c r="A16" s="1" t="s">
        <v>18</v>
      </c>
      <c r="B16" s="1" t="s">
        <v>34</v>
      </c>
      <c r="C16" s="1" t="s">
        <v>35</v>
      </c>
      <c r="E16" s="1" t="s">
        <v>18</v>
      </c>
      <c r="F16" s="1" t="s">
        <v>34</v>
      </c>
      <c r="G16" s="1" t="s">
        <v>35</v>
      </c>
      <c r="I16" s="1" t="s">
        <v>34</v>
      </c>
      <c r="J16" s="1" t="s">
        <v>35</v>
      </c>
      <c r="M16" s="12" t="s">
        <v>42</v>
      </c>
      <c r="N16" s="13"/>
      <c r="O16" s="12" t="s">
        <v>43</v>
      </c>
      <c r="P16" s="6"/>
    </row>
    <row r="17" spans="1:16" x14ac:dyDescent="0.25">
      <c r="A17" s="1" t="s">
        <v>10</v>
      </c>
      <c r="B17" s="5">
        <v>47673.971155540537</v>
      </c>
      <c r="C17" s="5">
        <f>(B17/0.13)*0.001</f>
        <v>366.72285504261953</v>
      </c>
      <c r="D17" s="5"/>
      <c r="E17" s="11" t="s">
        <v>37</v>
      </c>
      <c r="F17" s="5">
        <v>34906.554818571989</v>
      </c>
      <c r="G17" s="5">
        <f>(F17/0.13)*0.001</f>
        <v>268.51196014286148</v>
      </c>
      <c r="H17" s="5"/>
      <c r="I17" s="11" t="s">
        <v>14</v>
      </c>
      <c r="J17" s="5">
        <v>766.66666666666652</v>
      </c>
      <c r="K17" s="5">
        <f>(J17/0.13)*0.001</f>
        <v>5.897435897435896</v>
      </c>
      <c r="M17" s="5">
        <f>(F17/46915.21)*100</f>
        <v>74.403492638255244</v>
      </c>
      <c r="N17" s="5"/>
      <c r="O17" s="10">
        <f>(J17/46915.21)*100</f>
        <v>1.6341537566743631</v>
      </c>
      <c r="P17" s="6"/>
    </row>
    <row r="18" spans="1:16" x14ac:dyDescent="0.25">
      <c r="A18" s="1" t="s">
        <v>11</v>
      </c>
      <c r="B18" s="5">
        <v>46275.588416305771</v>
      </c>
      <c r="C18" s="5">
        <f t="shared" ref="C18:C20" si="0">(B18/0.13)*0.001</f>
        <v>355.96606474081364</v>
      </c>
      <c r="D18" s="5"/>
      <c r="E18" s="11" t="s">
        <v>38</v>
      </c>
      <c r="F18" s="5">
        <v>36133.587786259537</v>
      </c>
      <c r="G18" s="5">
        <f t="shared" ref="G18:G20" si="1">(F18/0.13)*0.001</f>
        <v>277.9506752789195</v>
      </c>
      <c r="H18" s="5"/>
      <c r="I18" s="11" t="s">
        <v>15</v>
      </c>
      <c r="J18" s="5">
        <v>844.44444444444434</v>
      </c>
      <c r="K18" s="5">
        <f t="shared" ref="K18:K20" si="2">(J18/0.13)*0.001</f>
        <v>6.4957264957264949</v>
      </c>
      <c r="M18" s="5">
        <f t="shared" ref="M18:M20" si="3">(F18/46915.21)*100</f>
        <v>77.018919421355108</v>
      </c>
      <c r="N18" s="5"/>
      <c r="O18" s="10">
        <f t="shared" ref="O18:O20" si="4">(J18/46915.21)*100</f>
        <v>1.7999374711195886</v>
      </c>
      <c r="P18" s="6"/>
    </row>
    <row r="19" spans="1:16" x14ac:dyDescent="0.25">
      <c r="A19" s="1" t="s">
        <v>12</v>
      </c>
      <c r="B19" s="5">
        <v>46306.003604816091</v>
      </c>
      <c r="C19" s="5">
        <f t="shared" si="0"/>
        <v>356.20002772935453</v>
      </c>
      <c r="D19" s="5"/>
      <c r="E19" s="11" t="s">
        <v>39</v>
      </c>
      <c r="F19" s="5">
        <v>41808.694121788096</v>
      </c>
      <c r="G19" s="5">
        <f t="shared" si="1"/>
        <v>321.60533939836995</v>
      </c>
      <c r="H19" s="5"/>
      <c r="I19" s="11" t="s">
        <v>16</v>
      </c>
      <c r="J19" s="5">
        <v>544.44444444444434</v>
      </c>
      <c r="K19" s="5">
        <f t="shared" si="2"/>
        <v>4.1880341880341874</v>
      </c>
      <c r="M19" s="5">
        <f t="shared" si="3"/>
        <v>89.115436383612263</v>
      </c>
      <c r="N19" s="5"/>
      <c r="O19" s="10">
        <f t="shared" si="4"/>
        <v>1.1604860011165767</v>
      </c>
      <c r="P19" s="6"/>
    </row>
    <row r="20" spans="1:16" x14ac:dyDescent="0.25">
      <c r="A20" s="1" t="s">
        <v>13</v>
      </c>
      <c r="B20" s="5">
        <v>47405.274971018895</v>
      </c>
      <c r="C20" s="5">
        <f t="shared" si="0"/>
        <v>364.65596131552996</v>
      </c>
      <c r="D20" s="5"/>
      <c r="E20" s="11" t="s">
        <v>40</v>
      </c>
      <c r="F20" s="5">
        <v>33557.471264367814</v>
      </c>
      <c r="G20" s="5">
        <f t="shared" si="1"/>
        <v>258.13439434129089</v>
      </c>
      <c r="H20" s="5"/>
      <c r="I20" s="11" t="s">
        <v>17</v>
      </c>
      <c r="J20" s="5">
        <v>811.11111111111097</v>
      </c>
      <c r="K20" s="5">
        <f t="shared" si="2"/>
        <v>6.2393162393162385</v>
      </c>
      <c r="M20" s="5">
        <f t="shared" si="3"/>
        <v>71.527914431946087</v>
      </c>
      <c r="N20" s="5"/>
      <c r="O20" s="10">
        <f t="shared" si="4"/>
        <v>1.7288873077859206</v>
      </c>
      <c r="P20" s="6"/>
    </row>
    <row r="21" spans="1:16" x14ac:dyDescent="0.25">
      <c r="A21" s="1" t="s">
        <v>19</v>
      </c>
      <c r="B21" s="3">
        <f>AVERAGE(B17:B20)</f>
        <v>46915.209536920323</v>
      </c>
      <c r="C21" s="3">
        <f>AVERAGE(C17:C20)</f>
        <v>360.88622720707946</v>
      </c>
      <c r="E21" s="9" t="s">
        <v>19</v>
      </c>
      <c r="F21" s="3">
        <f>AVERAGE(F17:F20)</f>
        <v>36601.576997746859</v>
      </c>
      <c r="G21" s="3">
        <f>AVERAGE(G17:G20)</f>
        <v>281.55059229036044</v>
      </c>
      <c r="I21" s="9" t="s">
        <v>19</v>
      </c>
      <c r="J21" s="3">
        <f>AVERAGE(J17:J20)</f>
        <v>741.66666666666652</v>
      </c>
      <c r="K21" s="3">
        <f>AVERAGE(K17:K20)</f>
        <v>5.7051282051282044</v>
      </c>
      <c r="M21" s="3">
        <f t="shared" ref="M21:O21" si="5">AVERAGE(M17:M20)</f>
        <v>78.016440718792168</v>
      </c>
      <c r="O21" s="3">
        <f t="shared" si="5"/>
        <v>1.5808661341741124</v>
      </c>
      <c r="P21" s="6"/>
    </row>
    <row r="22" spans="1:16" x14ac:dyDescent="0.25">
      <c r="A22" s="1" t="s">
        <v>20</v>
      </c>
      <c r="B22" s="1">
        <f>STDEV(B17:B20)</f>
        <v>729.41309037622636</v>
      </c>
      <c r="C22" s="9">
        <f>STDEV(C17:C20)</f>
        <v>5.6108699259709773</v>
      </c>
      <c r="D22" s="1"/>
      <c r="E22" s="9" t="s">
        <v>20</v>
      </c>
      <c r="F22" s="9">
        <f>STDEV(F17:F20)</f>
        <v>3627.3389028982806</v>
      </c>
      <c r="G22" s="9">
        <f>STDEV(G17:G20)</f>
        <v>27.902606945371375</v>
      </c>
      <c r="H22" s="1"/>
      <c r="I22" s="9" t="s">
        <v>20</v>
      </c>
      <c r="J22" s="9">
        <f>STDEV(J17:J20)</f>
        <v>135.28661846539941</v>
      </c>
      <c r="K22" s="9">
        <f>STDEV(K17:K20)</f>
        <v>1.040666295887682</v>
      </c>
      <c r="M22" s="9">
        <f t="shared" ref="M22:O22" si="6">STDEV(M17:M20)</f>
        <v>7.7316906455247292</v>
      </c>
      <c r="O22" s="9">
        <f t="shared" si="6"/>
        <v>0.28836409016478598</v>
      </c>
      <c r="P22" s="6"/>
    </row>
    <row r="23" spans="1:16" x14ac:dyDescent="0.25">
      <c r="A23" s="1"/>
      <c r="C23" s="2"/>
      <c r="E23" s="9"/>
      <c r="F23" s="2"/>
      <c r="G23" s="2"/>
      <c r="I23" s="9"/>
      <c r="J23" s="2"/>
      <c r="M23" s="7"/>
      <c r="N23" s="6"/>
      <c r="O23" s="6"/>
      <c r="P23" s="6"/>
    </row>
    <row r="24" spans="1:16" x14ac:dyDescent="0.25">
      <c r="A24" s="6"/>
      <c r="B24" s="6"/>
      <c r="C24" s="6"/>
      <c r="E24" s="7"/>
      <c r="F24" s="6"/>
      <c r="G24" s="6"/>
      <c r="H24" s="6"/>
      <c r="I24" s="7"/>
      <c r="J24" s="6"/>
      <c r="K24" s="6"/>
      <c r="L24" s="6"/>
      <c r="M24" s="7"/>
      <c r="N24" s="6"/>
      <c r="O24" s="6"/>
      <c r="P24" s="6"/>
    </row>
    <row r="25" spans="1:16" x14ac:dyDescent="0.25">
      <c r="A25" s="1" t="s">
        <v>36</v>
      </c>
      <c r="B25" s="6"/>
      <c r="C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x14ac:dyDescent="0.25">
      <c r="A26" s="6"/>
      <c r="B26" s="6"/>
      <c r="C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x14ac:dyDescent="0.25">
      <c r="A27" s="6"/>
      <c r="B27" s="6"/>
      <c r="C2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CDCA</vt:lpstr>
      <vt:lpstr>CA</vt:lpstr>
      <vt:lpstr>DCA</vt:lpstr>
      <vt:lpstr>GCA</vt:lpstr>
      <vt:lpstr>GDCA</vt:lpstr>
      <vt:lpstr>GLCA</vt:lpstr>
      <vt:lpstr>LCA</vt:lpstr>
      <vt:lpstr>TCA</vt:lpstr>
      <vt:lpstr>TCDCA</vt:lpstr>
      <vt:lpstr>TDCA</vt:lpstr>
      <vt:lpstr>TUDCA</vt:lpstr>
      <vt:lpstr>UDCA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 SHAFAEI DARESTANI</dc:creator>
  <cp:lastModifiedBy>Ari SHAFAEI DARESTANI</cp:lastModifiedBy>
  <dcterms:created xsi:type="dcterms:W3CDTF">2021-03-17T01:29:19Z</dcterms:created>
  <dcterms:modified xsi:type="dcterms:W3CDTF">2021-03-17T10:40:26Z</dcterms:modified>
</cp:coreProperties>
</file>